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.nanni\Desktop\"/>
    </mc:Choice>
  </mc:AlternateContent>
  <xr:revisionPtr revIDLastSave="0" documentId="8_{10E0FD05-11E7-478F-9356-10AD33C5B7D4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PREVENTIVO PERSONALIZZABILE" sheetId="1" r:id="rId1"/>
  </sheets>
  <definedNames>
    <definedName name="_xlnm.Print_Area" localSheetId="0">'PREVENTIVO PERSONALIZZABILE'!$C$114:$K$178</definedName>
    <definedName name="_xlnm.Print_Titles" localSheetId="0">'PREVENTIVO PERSONALIZZABILE'!$1:$4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20" i="1" l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K8" i="1"/>
  <c r="I13" i="1"/>
  <c r="K13" i="1"/>
  <c r="I16" i="1"/>
  <c r="J16" i="1"/>
  <c r="K16" i="1"/>
  <c r="I19" i="1"/>
  <c r="K19" i="1"/>
  <c r="I22" i="1"/>
  <c r="J22" i="1"/>
  <c r="K22" i="1"/>
  <c r="I25" i="1"/>
  <c r="K25" i="1"/>
  <c r="I28" i="1"/>
  <c r="K28" i="1"/>
  <c r="I31" i="1"/>
  <c r="K31" i="1"/>
  <c r="I34" i="1"/>
  <c r="J34" i="1"/>
  <c r="K34" i="1"/>
  <c r="I37" i="1"/>
  <c r="K37" i="1"/>
  <c r="I40" i="1"/>
  <c r="K40" i="1"/>
  <c r="I43" i="1"/>
  <c r="K43" i="1"/>
  <c r="I46" i="1"/>
  <c r="K46" i="1"/>
  <c r="I49" i="1"/>
  <c r="K49" i="1"/>
  <c r="I52" i="1"/>
  <c r="K52" i="1"/>
  <c r="I55" i="1"/>
  <c r="J55" i="1"/>
  <c r="K55" i="1"/>
  <c r="K57" i="1"/>
  <c r="I161" i="1"/>
  <c r="J120" i="1"/>
  <c r="J121" i="1"/>
  <c r="J122" i="1"/>
  <c r="J123" i="1"/>
  <c r="I162" i="1"/>
  <c r="I163" i="1"/>
  <c r="I63" i="1"/>
  <c r="K63" i="1"/>
  <c r="I66" i="1"/>
  <c r="K66" i="1"/>
  <c r="I69" i="1"/>
  <c r="K69" i="1"/>
  <c r="I75" i="1"/>
  <c r="K75" i="1"/>
  <c r="J141" i="1"/>
  <c r="J142" i="1"/>
  <c r="I164" i="1"/>
  <c r="J145" i="1"/>
  <c r="J146" i="1"/>
  <c r="J147" i="1"/>
  <c r="J148" i="1"/>
  <c r="K72" i="1"/>
  <c r="I165" i="1"/>
  <c r="I82" i="1"/>
  <c r="J82" i="1"/>
  <c r="K82" i="1"/>
  <c r="I85" i="1"/>
  <c r="J85" i="1"/>
  <c r="K85" i="1"/>
  <c r="K87" i="1"/>
  <c r="J153" i="1"/>
  <c r="I166" i="1"/>
  <c r="I92" i="1"/>
  <c r="K92" i="1"/>
  <c r="I95" i="1"/>
  <c r="J95" i="1"/>
  <c r="K95" i="1"/>
  <c r="I98" i="1"/>
  <c r="K98" i="1"/>
  <c r="I101" i="1"/>
  <c r="K101" i="1"/>
  <c r="I104" i="1"/>
  <c r="K104" i="1"/>
  <c r="I107" i="1"/>
  <c r="K107" i="1"/>
  <c r="K109" i="1"/>
  <c r="I167" i="1"/>
  <c r="I168" i="1"/>
  <c r="J156" i="1"/>
  <c r="I169" i="1"/>
  <c r="I170" i="1"/>
  <c r="J158" i="1"/>
  <c r="I171" i="1"/>
  <c r="I172" i="1"/>
  <c r="I174" i="1"/>
  <c r="E158" i="1"/>
  <c r="E157" i="1"/>
  <c r="E156" i="1"/>
  <c r="E155" i="1"/>
  <c r="E154" i="1"/>
  <c r="E153" i="1"/>
  <c r="E152" i="1"/>
  <c r="E151" i="1"/>
  <c r="E150" i="1"/>
  <c r="E148" i="1"/>
  <c r="E147" i="1"/>
  <c r="E146" i="1"/>
  <c r="E145" i="1"/>
  <c r="E144" i="1"/>
  <c r="E142" i="1"/>
  <c r="E141" i="1"/>
  <c r="E140" i="1"/>
  <c r="E139" i="1"/>
  <c r="E138" i="1"/>
  <c r="E137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O117" i="1"/>
  <c r="O118" i="1"/>
  <c r="K77" i="1"/>
  <c r="K111" i="1"/>
  <c r="I72" i="1"/>
</calcChain>
</file>

<file path=xl/sharedStrings.xml><?xml version="1.0" encoding="utf-8"?>
<sst xmlns="http://schemas.openxmlformats.org/spreadsheetml/2006/main" count="274" uniqueCount="185">
  <si>
    <t xml:space="preserve">BNR GE Imprendo Srl
P.IVA/CF 14661631003
 Via Archimede 143, 00197 Roma RM
tel.  346.8930171  /   06.97616881  /  fax. 06.83391896
www.bnrgeimprendo.com; l.addesi@bnrgeimprendo.com
COMPUTO METRICO ESTIMATIVO - PREVENTIVO RISTRUTTURAZIONE COMPLETA PERSONALIZZABILE
</t>
  </si>
  <si>
    <t>DESCRIZIONE DELLE LAVORAZIONI</t>
  </si>
  <si>
    <t>unità di misura</t>
  </si>
  <si>
    <t>DIMENSIONI</t>
  </si>
  <si>
    <t>quantità totale</t>
  </si>
  <si>
    <t>IMPORTI</t>
  </si>
  <si>
    <t>p.uguali</t>
  </si>
  <si>
    <t>lungh.</t>
  </si>
  <si>
    <t>H/peso</t>
  </si>
  <si>
    <t>unitario</t>
  </si>
  <si>
    <t>TOTALE</t>
  </si>
  <si>
    <t>OPERE PRELIMINARI</t>
  </si>
  <si>
    <t>Opere provvisionali e messa in sicurezza del cantiere nel rispetto del Dlgs. n°81/2008. VOCE DA VALUTARE</t>
  </si>
  <si>
    <t>M I S U R A Z I O N I :</t>
  </si>
  <si>
    <t>S O M M A N O</t>
  </si>
  <si>
    <t>AC</t>
  </si>
  <si>
    <t>DEMOLIZIONI</t>
  </si>
  <si>
    <t>S’intendono DA VALUTARE gli oneri necessari al trasporto sino alle pubbliche discariche degli inerti, spostamenti degli inerti dal cantiere al luogo di carico (ascensore, tiro, a mano), puntellamenti d’ogni sorta e ponteggi di qualunque natura che dovessero essere necessari per la corretta esecuzione del lavoro.</t>
  </si>
  <si>
    <t>1.1</t>
  </si>
  <si>
    <t>Rimozione sanitari, rubinetteria, tubazione preesstente, sifoneria dei bagni e della cucina e tutto quanto altro necessario per preparare la nuova posa di impianti.</t>
  </si>
  <si>
    <t>n</t>
  </si>
  <si>
    <t>1.2</t>
  </si>
  <si>
    <t>Demolizione pavimentazione di tutta casa, senza considerare opere di livellamento o rifacimento di massetto che potrebbero essere necessarie.</t>
  </si>
  <si>
    <t>mq</t>
  </si>
  <si>
    <t>1.3</t>
  </si>
  <si>
    <t>Tracce e massetto impianto idraluico.</t>
  </si>
  <si>
    <t>1.3.1</t>
  </si>
  <si>
    <t>Tracce e massetto impianto elettrico, apertura, chiusura, passaggi corrugati.</t>
  </si>
  <si>
    <t>1.4</t>
  </si>
  <si>
    <t>Demolizione pareti divisorie in mattoni forati, spessore 10 cm d’intonaco e/o rivestimenti compresi per tutte le altezze dal piano di calpestio.</t>
  </si>
  <si>
    <t>1.5</t>
  </si>
  <si>
    <t>Rimozione delle piastrelle di rivestimento per cucina e bagno, ipotesi 15 mq, compreso lavorazione della parete per rendere pronta la posa di nuove piastrelle.</t>
  </si>
  <si>
    <t>1.6</t>
  </si>
  <si>
    <t>Rimozione battiscopa in tutta casa.</t>
  </si>
  <si>
    <t>ml</t>
  </si>
  <si>
    <t>1.7</t>
  </si>
  <si>
    <t>Rimozione impianto elettrico preesistente.</t>
  </si>
  <si>
    <t>1.8</t>
  </si>
  <si>
    <t>Demolizione soppalchi realizzati in muratura, legno o in doppio pannello di cartongesso, compreso sportelli, coperture.</t>
  </si>
  <si>
    <t>1.9</t>
  </si>
  <si>
    <t>Smontaggio finestre a due, tre ante, altezza massima 1,80 m, in qualunque materiale.</t>
  </si>
  <si>
    <t>1.10</t>
  </si>
  <si>
    <t>Smontaggio portafinestre a due, tre ante, altezza massima 2,60 m, in qualunque materiale.</t>
  </si>
  <si>
    <t>1.11</t>
  </si>
  <si>
    <t>Smontaggio porte interne ad un'anta, compreso telaio, maniglie, grappe.</t>
  </si>
  <si>
    <t>1.12</t>
  </si>
  <si>
    <t>Smontaggio e smaltimento mobilio della cucina, compreso elettrodomestici.</t>
  </si>
  <si>
    <t>1.13</t>
  </si>
  <si>
    <t>Demolizione di pannelli di cartongesso posti come controsoffitto, compreso profili di lamiera che fungono da supporto.</t>
  </si>
  <si>
    <t>1.14</t>
  </si>
  <si>
    <t>Eventuale incremento prezzo tracce per passare a parete e non a pavimento.</t>
  </si>
  <si>
    <t>Totale opere di demolizione</t>
  </si>
  <si>
    <t>OPERE IN MURATURA E FINITURA</t>
  </si>
  <si>
    <t>S’intendono compresi nell’offerta tutti i materiali non finiti (es. colla, fuga).</t>
  </si>
  <si>
    <t>2.1</t>
  </si>
  <si>
    <t>Realizzazione tramezzi di 10 cm di spessore con fornitura e posa in opera di forati a due occhi di spessore 8 cm circa, successivamente intonacati con malta a base di calce pronti per essere rasati.</t>
  </si>
  <si>
    <t>2.2</t>
  </si>
  <si>
    <t>Posa in opera pavimento in ceramica o gres porcellanato in tutta l'abitazione. La posa dovrà avvenire utilizzando un idoneo collante e provvedendo successivamente alla stuccatura dei giunti con sigillante tipo KERACOLOR della Mapei.
Fornituradi materiali finiti a carico del Committente.</t>
  </si>
  <si>
    <t>2.3</t>
  </si>
  <si>
    <t>Posa in opera rivestimento in ceramica o gres porcellanato negli ambienti bagno e cucina. La posa dovrà avvenire utilizzando un idoneo collante e provvedendo successivamente alla stuccatura dei giunti con sigillante tipo KERACOLOR della Mapei. Come da disegno.
Fornituradi materiali finiti a carico del Committente.</t>
  </si>
  <si>
    <t>2.4</t>
  </si>
  <si>
    <t>Lavorazione pareti: stucco, rasante, tinteggiatura.</t>
  </si>
  <si>
    <t>2.5</t>
  </si>
  <si>
    <t>Posa in opera battiscopa fornito dalla committenza.</t>
  </si>
  <si>
    <t>Totale opere di muratura e finitura</t>
  </si>
  <si>
    <t>IMPIANTO ELETTRICO</t>
  </si>
  <si>
    <t>3.1</t>
  </si>
  <si>
    <t>Realizzazione e fornitura del quadro elettrico per utenza da 6 kWp, compreso di Interruttore generale, linea luci notte/giorno, linea prese notte/giorno, linea cucina.</t>
  </si>
  <si>
    <t>3.2</t>
  </si>
  <si>
    <t>Realizzazione impianto elettrico, citofonico, telefonico e d'illuminazione, il cui prezzo viene espresso in punti luce (corpo illiminante, interruttore, presa bipasso o schucko, telefono, escluso LAN, tutto vale 1), lina Bticino Matix, placche escluse.</t>
  </si>
  <si>
    <t>Totale Impianto elettrico</t>
  </si>
  <si>
    <t>IMPIANTO IDRICO SANITARIO, CONDIZIONAMENTO</t>
  </si>
  <si>
    <t>4.1</t>
  </si>
  <si>
    <t>Realizzazione impianto idraulico cucina composta da: 1 lavello a muro, 1 lavastoviglie, compresa intercettazione dorsale di adduzione esterna ed intecettazione delle acque reflue.  Impianto a norma, compreso certificazione di conformità.</t>
  </si>
  <si>
    <t>4.2</t>
  </si>
  <si>
    <t>Impianto di distribuzione del GAS per il piano cottura della cucina, compreso fornitura e posa di materiali impiantistici quali: tubazioni, rubinetti d’arresto, raccordi, curve gomiti, isolamenti, guaine protettive e quant’altro necessita per la realizzazione dell’intero impianto. Impianto a norma, compreso certificazione di conformità.</t>
  </si>
  <si>
    <t>4.3</t>
  </si>
  <si>
    <t>Montaggio rubinetti e scarichi della cucina, escluso materiali fuori traccia.</t>
  </si>
  <si>
    <t>4.4</t>
  </si>
  <si>
    <t>Realizzazione impianto idraulico bagno composta da: 1 lavabo singolo, 1 bidet, una doccia, un WC base a terra e cassetta di scarico esterna.
Compresa intercettazione dorsale di adduzione esterna ed intecettazione delle acque reflue.  Impianto a norma, compreso certificazione di conformità.</t>
  </si>
  <si>
    <t>4.5</t>
  </si>
  <si>
    <t>Montaggio sanitari, doccia, lavabo, bidet, cassetta e WC, rubinetteria, sifoneria, con tutti i maeriali sottotraccia esclusi (sifoni, rubinetti filtro, rubinetti, colonna doccia…).</t>
  </si>
  <si>
    <t>4.6</t>
  </si>
  <si>
    <t xml:space="preserve">Predisposizione impianto di condizionamento. Scatola tecnica, corrugati al quadro, escluso passagigo cavi, </t>
  </si>
  <si>
    <t>Totale Impianto Idrico, Termico e di Condizionamento</t>
  </si>
  <si>
    <t>TOTALE IVA ESCLUSA</t>
  </si>
  <si>
    <t>A</t>
  </si>
  <si>
    <t>INFORMAZIONI GENERALI</t>
  </si>
  <si>
    <t>A1</t>
  </si>
  <si>
    <r>
      <t>METRI QUADRI COMPLESSIVI APPARTAMENTO (</t>
    </r>
    <r>
      <rPr>
        <u/>
        <sz val="10"/>
        <color theme="1" tint="4.9989318521683403E-2"/>
        <rFont val="Times New Roman"/>
      </rPr>
      <t>VALORI POSSIBILI A MULTIPLI DI 5</t>
    </r>
    <r>
      <rPr>
        <sz val="10"/>
        <color theme="1" tint="4.9989318521683403E-2"/>
        <rFont val="Times New Roman"/>
        <family val="1"/>
      </rPr>
      <t>)</t>
    </r>
  </si>
  <si>
    <t>SI</t>
  </si>
  <si>
    <t>A2</t>
  </si>
  <si>
    <t>OCCORRE TECNICO PER PRESENTARE CILA, VARIAZIONE CATASTO E DIREZIONE LAVORI (SI, NO)</t>
  </si>
  <si>
    <t>NO</t>
  </si>
  <si>
    <t>B</t>
  </si>
  <si>
    <t>CONDIZIONI DI SMALTIMENTO (METTERE "SI" ALLA VOCE CORRISPONDENTE)</t>
  </si>
  <si>
    <t>B1</t>
  </si>
  <si>
    <t xml:space="preserve"> - PIANO SUPERIORE AL PRIMO CON ASCENSORE</t>
  </si>
  <si>
    <t>B2</t>
  </si>
  <si>
    <t xml:space="preserve"> - PIANO SUPERIORE AL PRIMO SENZA ASCENSORE</t>
  </si>
  <si>
    <t>B3</t>
  </si>
  <si>
    <t xml:space="preserve"> - PIANO TERRA O PIANO PRIMO</t>
  </si>
  <si>
    <t>B4</t>
  </si>
  <si>
    <t xml:space="preserve"> - POSSIBILITÀ DI ARRIVARE CON MEZZI DI TRASPORTO VICINO AL CANTIERE</t>
  </si>
  <si>
    <t>B5</t>
  </si>
  <si>
    <t>NECESSARIA DEMOLIZIONE PAVIMENTI? (SI, NO)</t>
  </si>
  <si>
    <t>B6</t>
  </si>
  <si>
    <t>METRI QUADRI PIASTRELLE DA DEMOLIRE (BAGNI E CUCINA)</t>
  </si>
  <si>
    <t>B7</t>
  </si>
  <si>
    <t>IMPIANTO ELETTRICO PREESISTENTE DA RIMUOVERE (SI, NO)</t>
  </si>
  <si>
    <t>B8</t>
  </si>
  <si>
    <t>LE TRACCE DEL NUOVO IMPIANTO ELETTRICO POSSONO PASSARE SOLO A MURO</t>
  </si>
  <si>
    <t>B9</t>
  </si>
  <si>
    <t>DEMOLIZIONE PARETI IN MQ (INSERIRE EVENTUALE VALORE)</t>
  </si>
  <si>
    <t>B10</t>
  </si>
  <si>
    <t>MQ EVENTUALI DEMOLIZIONE SOPPALCHI (INSERIRE EVENTUALE VALORE)</t>
  </si>
  <si>
    <t>B11</t>
  </si>
  <si>
    <t>NUMERO DI FINESTRE EVENTUALI DA RIMUOVERE (INSERIRE EVENTUALE VALORE)</t>
  </si>
  <si>
    <t>B12</t>
  </si>
  <si>
    <t>NUMERO DI PORTAFINESTRE EVENTUALI DA RIMUOVERE (INSERIRE EVENTUALE VALORE)</t>
  </si>
  <si>
    <t>B13</t>
  </si>
  <si>
    <t>NUMERO DI PORTE EVENTUALMENTE DA RIMUOVERE (INSERIRE EVENTUALE VALORE)</t>
  </si>
  <si>
    <t>B14</t>
  </si>
  <si>
    <t>EVENTUALE CUCINA DA RIMUOVERE (SI, NO)</t>
  </si>
  <si>
    <t>B15</t>
  </si>
  <si>
    <t>PAVIMENTO DA RIMUOVERE IN PARQUET E NON CERAMICA (SI, NO)</t>
  </si>
  <si>
    <t>B16</t>
  </si>
  <si>
    <t>MQ EVENTUALI DEMOLIZIONE CONTROSOFFITTO (INSERIRE EVENTUALE VALORE)</t>
  </si>
  <si>
    <t>C</t>
  </si>
  <si>
    <t>RICOSTRUZIONI</t>
  </si>
  <si>
    <t>C1</t>
  </si>
  <si>
    <t>RICOSTRUZIONE PARETI IN MQ (INSERIRE EVENTUALE VALORE)</t>
  </si>
  <si>
    <t>C2</t>
  </si>
  <si>
    <t>METRI QUADRI DI PAVIMENTAZIONE IN GRES DA POSARE (INSERIRE EVENTUALE VALORE)</t>
  </si>
  <si>
    <t>C3</t>
  </si>
  <si>
    <t>METRI QUADRI RIVESTIMENTO DA POSARE (BAGNI E CUCINA) (INSERIRE EVENTUALE VALORE)</t>
  </si>
  <si>
    <t>C4</t>
  </si>
  <si>
    <t>METRI QUADRI DI EVENTUALE PARQUET DA POSARE (INSERIRE EVENTUALE VALORE)</t>
  </si>
  <si>
    <t>C5</t>
  </si>
  <si>
    <t>METRI QUADRI EVENTUALI CONTROSOFFITTO (INSERIRE EVENTUALE VALORE)</t>
  </si>
  <si>
    <t>C6</t>
  </si>
  <si>
    <t>METRI LINEARI EVENTUALI VELETTE PER ILLUMINAZIONE (INSERIRE EVENTUALE VALORE)</t>
  </si>
  <si>
    <t>D</t>
  </si>
  <si>
    <t>FINITURE</t>
  </si>
  <si>
    <t>D1</t>
  </si>
  <si>
    <t>PARETI DA TRATTARE (TINTA, STUCCO, RASATURA) O DA NON RISTRUTTURARE (SI, NO)</t>
  </si>
  <si>
    <t xml:space="preserve"> - TINTEGGIATURA DA FARE PREVIA QUALCHE PICCOLA RIPARAZIONE E PRIMER (SI, NO)</t>
  </si>
  <si>
    <t>D2</t>
  </si>
  <si>
    <t xml:space="preserve"> - STUCCATURA FINE COMPLETA PRIMA DELLA TINTEGGIATURA (SI, NO)</t>
  </si>
  <si>
    <t>D3</t>
  </si>
  <si>
    <t xml:space="preserve"> - NECESSARIA RASATURA GROSSA  (PER PARETI CON CARTA DA PARATI O IN CATTIVO STATO) (SI, NO)</t>
  </si>
  <si>
    <t>D4</t>
  </si>
  <si>
    <t xml:space="preserve"> - RASATURA GROSSA COMPRENSIVA DI RETE ANTIFESSURATIVA</t>
  </si>
  <si>
    <t>E</t>
  </si>
  <si>
    <t>IMPIANTI</t>
  </si>
  <si>
    <t>E1</t>
  </si>
  <si>
    <t>NUMERO DEI BAGNI DA RISTRUTTURARE (INSERIRE EVENTUALE NUMERO DEI BAGNI)</t>
  </si>
  <si>
    <t>E2</t>
  </si>
  <si>
    <t>IMPIANTO IDRAULICO CUCINA (SI, NO)</t>
  </si>
  <si>
    <t>E3</t>
  </si>
  <si>
    <t>RIFACIMENTO IMPIANTO ELETTRICO COMPLETO (QUINDI ANCHE QUADRO) (SI, NO)</t>
  </si>
  <si>
    <t>E4</t>
  </si>
  <si>
    <t>RIFACIMENTO SOLO PARZIALE DELL'IMPIANTO ELETTRICO (SCRIVERE "NO" SE VOCE PRECEDENTE "SI")</t>
  </si>
  <si>
    <t>E5</t>
  </si>
  <si>
    <t>IMPIANTO GAS PER PIANO COTTURA (SI, NO)</t>
  </si>
  <si>
    <t>E6</t>
  </si>
  <si>
    <t>IMPIANTO GAS PER RISCALDAMENTO</t>
  </si>
  <si>
    <t>E7</t>
  </si>
  <si>
    <t>EVENTUALE IMPIANTO RISCALDAMENTO NUOVO, NUMERO TERMOSIFONI DA REALIZZARE</t>
  </si>
  <si>
    <t>E8</t>
  </si>
  <si>
    <t xml:space="preserve">EVENTUALE PREDISPOSIZIONE IMPIANTO CONDIZIONAMENTO, NUMERO PUNTI </t>
  </si>
  <si>
    <t>E9</t>
  </si>
  <si>
    <t>EVENTUALE NUMERO TAPPARELLE DA RENDERE ELETTRICHE</t>
  </si>
  <si>
    <t>PREVENTIVO</t>
  </si>
  <si>
    <t>TRATTAMENTO INERTI</t>
  </si>
  <si>
    <t>RICOSTRUZIONI E RIVESTIMENTI</t>
  </si>
  <si>
    <t>OPERE SU PARETI FINITE</t>
  </si>
  <si>
    <t>IMPIANTI IDRAULICO</t>
  </si>
  <si>
    <t>IMPIANTO DISTRIBUZIONE GAS CIVILE</t>
  </si>
  <si>
    <t>IMPIANTO TERMOIDRAULICO</t>
  </si>
  <si>
    <t>PREDISPOSIZIONE CONDIZIONAMENTO</t>
  </si>
  <si>
    <t>MOTIRIZZAZIONE TAPPARELLE</t>
  </si>
  <si>
    <t>CONSULENZA PRATICHE E DL</t>
  </si>
  <si>
    <t>TOTALE IVA ESLCUSA E AL LORDO DI EVENTUALI SCONTI/MODIFICHE</t>
  </si>
  <si>
    <t>Eventuali circostanze da conoscere che potrebbero influsenzare il prezzo della ristrutturazione, non previste nelle casistiche di cui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</si>
</sst>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 tint="4.9989318521683403E-2"/>
      <name val="Times New Roman"/>
      <family val="1"/>
    </font>
    <font>
      <sz val="10"/>
      <color theme="1" tint="4.9989318521683403E-2"/>
      <name val="Times New Roman"/>
      <family val="1"/>
    </font>
    <font>
      <sz val="11"/>
      <color theme="1" tint="4.9989318521683403E-2"/>
      <name val="Calibri"/>
      <family val="2"/>
      <scheme val="minor"/>
    </font>
    <font>
      <sz val="8"/>
      <color theme="1" tint="4.9989318521683403E-2"/>
      <name val="Times New Roman"/>
      <family val="1"/>
    </font>
    <font>
      <b/>
      <sz val="12"/>
      <color theme="1" tint="4.9989318521683403E-2"/>
      <name val="Times New Roman"/>
    </font>
    <font>
      <sz val="12"/>
      <color theme="1" tint="4.9989318521683403E-2"/>
      <name val="Times New Roman"/>
      <family val="1"/>
    </font>
    <font>
      <sz val="12"/>
      <color theme="1" tint="4.9989318521683403E-2"/>
      <name val="Calibri"/>
      <family val="2"/>
      <scheme val="minor"/>
    </font>
    <font>
      <b/>
      <sz val="10"/>
      <color rgb="FFFF0000"/>
      <name val="Times New Roman"/>
      <family val="1"/>
    </font>
    <font>
      <u/>
      <sz val="10"/>
      <color theme="1" tint="4.9989318521683403E-2"/>
      <name val="Times New Roman"/>
    </font>
    <font>
      <i/>
      <sz val="8"/>
      <color theme="1" tint="4.9989318521683403E-2"/>
      <name val="Times New Roman"/>
    </font>
    <font>
      <b/>
      <i/>
      <sz val="8"/>
      <color theme="1" tint="4.9989318521683403E-2"/>
      <name val="Times New Roman"/>
    </font>
    <font>
      <b/>
      <i/>
      <sz val="10"/>
      <color theme="1" tint="4.9989318521683403E-2"/>
      <name val="Times New Roman"/>
    </font>
    <font>
      <i/>
      <sz val="10"/>
      <color theme="1" tint="4.9989318521683403E-2"/>
      <name val="Times New Roman"/>
    </font>
    <font>
      <sz val="10"/>
      <name val="Verdana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6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4" fillId="3" borderId="0" xfId="0" applyFont="1" applyFill="1" applyAlignment="1">
      <alignment horizontal="left" vertical="center"/>
    </xf>
    <xf numFmtId="0" fontId="5" fillId="3" borderId="0" xfId="0" applyFont="1" applyFill="1"/>
    <xf numFmtId="0" fontId="4" fillId="3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justify" vertical="distributed" wrapText="1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3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horizontal="right" vertical="center"/>
    </xf>
    <xf numFmtId="165" fontId="3" fillId="2" borderId="21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justify" vertical="center" wrapText="1"/>
    </xf>
    <xf numFmtId="0" fontId="4" fillId="2" borderId="12" xfId="0" quotePrefix="1" applyFont="1" applyFill="1" applyBorder="1" applyAlignment="1">
      <alignment vertical="center"/>
    </xf>
    <xf numFmtId="0" fontId="5" fillId="2" borderId="13" xfId="0" applyFont="1" applyFill="1" applyBorder="1"/>
    <xf numFmtId="2" fontId="3" fillId="2" borderId="20" xfId="0" applyNumberFormat="1" applyFont="1" applyFill="1" applyBorder="1" applyAlignment="1">
      <alignment vertical="center"/>
    </xf>
    <xf numFmtId="165" fontId="3" fillId="2" borderId="23" xfId="0" applyNumberFormat="1" applyFont="1" applyFill="1" applyBorder="1" applyAlignment="1">
      <alignment horizontal="right" vertical="center"/>
    </xf>
    <xf numFmtId="49" fontId="4" fillId="2" borderId="24" xfId="0" applyNumberFormat="1" applyFont="1" applyFill="1" applyBorder="1" applyAlignment="1">
      <alignment horizontal="justify" vertical="distributed" wrapText="1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165" fontId="3" fillId="2" borderId="28" xfId="0" applyNumberFormat="1" applyFont="1" applyFill="1" applyBorder="1" applyAlignment="1">
      <alignment horizontal="right" vertical="center"/>
    </xf>
    <xf numFmtId="165" fontId="3" fillId="2" borderId="2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right" vertical="center"/>
    </xf>
    <xf numFmtId="0" fontId="7" fillId="2" borderId="30" xfId="0" applyFont="1" applyFill="1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165" fontId="7" fillId="2" borderId="7" xfId="0" applyNumberFormat="1" applyFont="1" applyFill="1" applyBorder="1" applyAlignment="1">
      <alignment horizontal="right" vertical="center"/>
    </xf>
    <xf numFmtId="44" fontId="8" fillId="3" borderId="0" xfId="0" applyNumberFormat="1" applyFont="1" applyFill="1" applyAlignment="1">
      <alignment vertical="center"/>
    </xf>
    <xf numFmtId="0" fontId="9" fillId="3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49" fontId="4" fillId="2" borderId="38" xfId="0" applyNumberFormat="1" applyFont="1" applyFill="1" applyBorder="1" applyAlignment="1">
      <alignment horizontal="justify" vertical="distributed" wrapText="1"/>
    </xf>
    <xf numFmtId="0" fontId="4" fillId="2" borderId="39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vertical="center"/>
    </xf>
    <xf numFmtId="165" fontId="7" fillId="2" borderId="43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  <protection locked="0"/>
    </xf>
    <xf numFmtId="164" fontId="4" fillId="2" borderId="0" xfId="1" applyFont="1" applyFill="1" applyAlignment="1">
      <alignment vertical="center"/>
    </xf>
    <xf numFmtId="164" fontId="4" fillId="3" borderId="0" xfId="1" applyFont="1" applyFill="1" applyAlignment="1">
      <alignment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2" borderId="0" xfId="0" applyNumberFormat="1" applyFont="1" applyFill="1" applyAlignment="1">
      <alignment horizontal="center" vertical="center"/>
    </xf>
    <xf numFmtId="44" fontId="4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165" fontId="15" fillId="2" borderId="0" xfId="0" applyNumberFormat="1" applyFont="1" applyFill="1" applyAlignment="1">
      <alignment horizontal="center"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vertical="center"/>
    </xf>
    <xf numFmtId="165" fontId="3" fillId="2" borderId="47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4" xfId="0" applyFont="1" applyFill="1" applyBorder="1" applyAlignment="1" applyProtection="1">
      <alignment vertical="center"/>
      <protection locked="0"/>
    </xf>
    <xf numFmtId="0" fontId="5" fillId="2" borderId="45" xfId="0" applyFont="1" applyFill="1" applyBorder="1" applyAlignment="1" applyProtection="1">
      <alignment vertical="center"/>
      <protection locked="0"/>
    </xf>
    <xf numFmtId="0" fontId="5" fillId="2" borderId="46" xfId="0" applyFont="1" applyFill="1" applyBorder="1" applyAlignment="1" applyProtection="1">
      <alignment vertical="center"/>
      <protection locked="0"/>
    </xf>
  </cellXfs>
  <cellStyles count="6">
    <cellStyle name="Migliaia" xfId="1" builtinId="3"/>
    <cellStyle name="Normale" xfId="0" builtinId="0"/>
    <cellStyle name="Normale 2" xfId="2" xr:uid="{00000000-0005-0000-0000-000001000000}"/>
    <cellStyle name="Normale 3" xfId="3" xr:uid="{00000000-0005-0000-0000-000002000000}"/>
    <cellStyle name="Valuta 2" xfId="4" xr:uid="{00000000-0005-0000-0000-000003000000}"/>
    <cellStyle name="Virgola 2" xfId="5" xr:uid="{00000000-0005-0000-0000-00000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O178"/>
  <sheetViews>
    <sheetView showGridLines="0" tabSelected="1" zoomScale="115" zoomScaleNormal="115" zoomScaleSheetLayoutView="90" zoomScalePageLayoutView="150" workbookViewId="0">
      <selection activeCell="K19" sqref="K19"/>
    </sheetView>
  </sheetViews>
  <sheetFormatPr defaultColWidth="8.77734375" defaultRowHeight="14.4" x14ac:dyDescent="0.3"/>
  <cols>
    <col min="1" max="2" width="8.77734375" style="2"/>
    <col min="3" max="3" width="4.6640625" style="3" customWidth="1"/>
    <col min="4" max="4" width="83.109375" style="3" customWidth="1"/>
    <col min="5" max="5" width="12.109375" style="71" bestFit="1" customWidth="1"/>
    <col min="6" max="6" width="6.88671875" style="3" bestFit="1" customWidth="1"/>
    <col min="7" max="7" width="5.5546875" style="3" bestFit="1" customWidth="1"/>
    <col min="8" max="8" width="6.44140625" style="3" bestFit="1" customWidth="1"/>
    <col min="9" max="9" width="13.109375" style="3" bestFit="1" customWidth="1"/>
    <col min="10" max="10" width="9.6640625" style="3" customWidth="1"/>
    <col min="11" max="11" width="12.77734375" style="3" customWidth="1"/>
    <col min="12" max="12" width="12.109375" style="3" customWidth="1"/>
    <col min="13" max="13" width="8.77734375" style="2" customWidth="1"/>
    <col min="14" max="14" width="3.77734375" style="2" bestFit="1" customWidth="1"/>
    <col min="15" max="15" width="4.33203125" style="2" bestFit="1" customWidth="1"/>
    <col min="16" max="16384" width="8.77734375" style="2"/>
  </cols>
  <sheetData>
    <row r="1" spans="3:12" x14ac:dyDescent="0.3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1"/>
    </row>
    <row r="2" spans="3:12" ht="15" thickBot="1" x14ac:dyDescent="0.35">
      <c r="C2" s="94"/>
      <c r="D2" s="95"/>
      <c r="E2" s="95"/>
      <c r="F2" s="95"/>
      <c r="G2" s="95"/>
      <c r="H2" s="95"/>
      <c r="I2" s="95"/>
      <c r="J2" s="95"/>
      <c r="K2" s="95"/>
      <c r="L2" s="1"/>
    </row>
    <row r="3" spans="3:12" ht="15" thickTop="1" x14ac:dyDescent="0.3">
      <c r="C3" s="96"/>
      <c r="D3" s="98" t="s">
        <v>1</v>
      </c>
      <c r="E3" s="100" t="s">
        <v>2</v>
      </c>
      <c r="F3" s="102" t="s">
        <v>3</v>
      </c>
      <c r="G3" s="102"/>
      <c r="H3" s="102"/>
      <c r="I3" s="98" t="s">
        <v>4</v>
      </c>
      <c r="J3" s="102" t="s">
        <v>5</v>
      </c>
      <c r="K3" s="103"/>
    </row>
    <row r="4" spans="3:12" ht="15" thickBot="1" x14ac:dyDescent="0.35">
      <c r="C4" s="97"/>
      <c r="D4" s="99"/>
      <c r="E4" s="101"/>
      <c r="F4" s="4" t="s">
        <v>6</v>
      </c>
      <c r="G4" s="4" t="s">
        <v>7</v>
      </c>
      <c r="H4" s="4" t="s">
        <v>8</v>
      </c>
      <c r="I4" s="99"/>
      <c r="J4" s="5" t="s">
        <v>9</v>
      </c>
      <c r="K4" s="6" t="s">
        <v>10</v>
      </c>
    </row>
    <row r="5" spans="3:12" ht="15" thickTop="1" x14ac:dyDescent="0.3">
      <c r="C5" s="7"/>
      <c r="D5" s="8" t="s">
        <v>11</v>
      </c>
      <c r="E5" s="9"/>
      <c r="F5" s="10"/>
      <c r="G5" s="11"/>
      <c r="H5" s="11"/>
      <c r="I5" s="10"/>
      <c r="J5" s="11"/>
      <c r="K5" s="12"/>
    </row>
    <row r="6" spans="3:12" ht="26.4" x14ac:dyDescent="0.3">
      <c r="C6" s="104">
        <v>0</v>
      </c>
      <c r="D6" s="13" t="s">
        <v>12</v>
      </c>
      <c r="E6" s="9"/>
      <c r="F6" s="10"/>
      <c r="G6" s="11"/>
      <c r="H6" s="11"/>
      <c r="I6" s="10"/>
      <c r="J6" s="11"/>
      <c r="K6" s="12"/>
    </row>
    <row r="7" spans="3:12" x14ac:dyDescent="0.3">
      <c r="C7" s="104"/>
      <c r="D7" s="14" t="s">
        <v>13</v>
      </c>
      <c r="E7" s="15"/>
      <c r="F7" s="16"/>
      <c r="G7" s="17"/>
      <c r="H7" s="17"/>
      <c r="I7" s="16"/>
      <c r="J7" s="18"/>
      <c r="K7" s="19"/>
    </row>
    <row r="8" spans="3:12" x14ac:dyDescent="0.3">
      <c r="C8" s="105"/>
      <c r="D8" s="20" t="s">
        <v>14</v>
      </c>
      <c r="E8" s="21" t="s">
        <v>15</v>
      </c>
      <c r="F8" s="22"/>
      <c r="G8" s="23"/>
      <c r="H8" s="23"/>
      <c r="I8" s="24">
        <v>1</v>
      </c>
      <c r="J8" s="25"/>
      <c r="K8" s="26">
        <f>I8*J8</f>
        <v>0</v>
      </c>
    </row>
    <row r="9" spans="3:12" x14ac:dyDescent="0.3">
      <c r="C9" s="27">
        <v>1</v>
      </c>
      <c r="D9" s="8" t="s">
        <v>16</v>
      </c>
      <c r="E9" s="9"/>
      <c r="F9" s="10"/>
      <c r="G9" s="11"/>
      <c r="H9" s="11"/>
      <c r="I9" s="10"/>
      <c r="J9" s="11"/>
      <c r="K9" s="12"/>
    </row>
    <row r="10" spans="3:12" ht="52.8" x14ac:dyDescent="0.3">
      <c r="C10" s="28"/>
      <c r="D10" s="29" t="s">
        <v>17</v>
      </c>
      <c r="E10" s="9"/>
      <c r="F10" s="10"/>
      <c r="G10" s="11"/>
      <c r="H10" s="11"/>
      <c r="I10" s="10"/>
      <c r="J10" s="11"/>
      <c r="K10" s="12"/>
    </row>
    <row r="11" spans="3:12" ht="26.4" x14ac:dyDescent="0.3">
      <c r="C11" s="106" t="s">
        <v>18</v>
      </c>
      <c r="D11" s="13" t="s">
        <v>19</v>
      </c>
      <c r="E11" s="9"/>
      <c r="F11" s="10"/>
      <c r="G11" s="11"/>
      <c r="H11" s="11"/>
      <c r="I11" s="11"/>
      <c r="J11" s="11"/>
      <c r="K11" s="12"/>
    </row>
    <row r="12" spans="3:12" x14ac:dyDescent="0.3">
      <c r="C12" s="104"/>
      <c r="D12" s="30" t="s">
        <v>13</v>
      </c>
      <c r="E12" s="15"/>
      <c r="F12" s="16"/>
      <c r="G12" s="17"/>
      <c r="H12" s="17"/>
      <c r="I12" s="17"/>
      <c r="J12" s="31"/>
      <c r="K12" s="19"/>
    </row>
    <row r="13" spans="3:12" x14ac:dyDescent="0.3">
      <c r="C13" s="105"/>
      <c r="D13" s="20" t="s">
        <v>14</v>
      </c>
      <c r="E13" s="21" t="s">
        <v>20</v>
      </c>
      <c r="F13" s="22"/>
      <c r="G13" s="23"/>
      <c r="H13" s="23"/>
      <c r="I13" s="32">
        <f>I150</f>
        <v>2</v>
      </c>
      <c r="J13" s="25">
        <v>150</v>
      </c>
      <c r="K13" s="33">
        <f>I13*J13</f>
        <v>300</v>
      </c>
    </row>
    <row r="14" spans="3:12" ht="26.4" x14ac:dyDescent="0.3">
      <c r="C14" s="104" t="s">
        <v>21</v>
      </c>
      <c r="D14" s="13" t="s">
        <v>22</v>
      </c>
      <c r="E14" s="9"/>
      <c r="F14" s="10"/>
      <c r="G14" s="11"/>
      <c r="H14" s="11"/>
      <c r="I14" s="11"/>
      <c r="J14" s="11"/>
      <c r="K14" s="12"/>
    </row>
    <row r="15" spans="3:12" x14ac:dyDescent="0.3">
      <c r="C15" s="104"/>
      <c r="D15" s="30" t="s">
        <v>13</v>
      </c>
      <c r="E15" s="15"/>
      <c r="F15" s="16"/>
      <c r="G15" s="17"/>
      <c r="H15" s="17"/>
      <c r="I15" s="17"/>
      <c r="J15" s="31"/>
      <c r="K15" s="19"/>
    </row>
    <row r="16" spans="3:12" x14ac:dyDescent="0.3">
      <c r="C16" s="105"/>
      <c r="D16" s="20" t="s">
        <v>14</v>
      </c>
      <c r="E16" s="21" t="s">
        <v>23</v>
      </c>
      <c r="F16" s="22"/>
      <c r="G16" s="23"/>
      <c r="H16" s="23"/>
      <c r="I16" s="32">
        <f>IF(I124="SI",I116,0)</f>
        <v>0</v>
      </c>
      <c r="J16" s="25">
        <f>IF(I134="SI",18,14)</f>
        <v>14</v>
      </c>
      <c r="K16" s="33">
        <f>I16*J16</f>
        <v>0</v>
      </c>
    </row>
    <row r="17" spans="3:11" x14ac:dyDescent="0.3">
      <c r="C17" s="104" t="s">
        <v>24</v>
      </c>
      <c r="D17" s="34" t="s">
        <v>25</v>
      </c>
      <c r="E17" s="9"/>
      <c r="F17" s="10"/>
      <c r="G17" s="11"/>
      <c r="H17" s="11"/>
      <c r="I17" s="11"/>
      <c r="J17" s="35"/>
      <c r="K17" s="12"/>
    </row>
    <row r="18" spans="3:11" x14ac:dyDescent="0.3">
      <c r="C18" s="104"/>
      <c r="D18" s="30" t="s">
        <v>13</v>
      </c>
      <c r="E18" s="15"/>
      <c r="F18" s="16"/>
      <c r="G18" s="17"/>
      <c r="H18" s="17"/>
      <c r="I18" s="17"/>
      <c r="J18" s="36"/>
      <c r="K18" s="37"/>
    </row>
    <row r="19" spans="3:11" x14ac:dyDescent="0.3">
      <c r="C19" s="105"/>
      <c r="D19" s="20" t="s">
        <v>14</v>
      </c>
      <c r="E19" s="21" t="s">
        <v>20</v>
      </c>
      <c r="F19" s="22"/>
      <c r="G19" s="23"/>
      <c r="H19" s="23"/>
      <c r="I19" s="32">
        <f>I150</f>
        <v>2</v>
      </c>
      <c r="J19" s="38">
        <v>200</v>
      </c>
      <c r="K19" s="39">
        <f>I19*J19</f>
        <v>400</v>
      </c>
    </row>
    <row r="20" spans="3:11" x14ac:dyDescent="0.3">
      <c r="C20" s="104" t="s">
        <v>26</v>
      </c>
      <c r="D20" s="34" t="s">
        <v>27</v>
      </c>
      <c r="E20" s="9"/>
      <c r="F20" s="10"/>
      <c r="G20" s="11"/>
      <c r="H20" s="11"/>
      <c r="I20" s="11"/>
      <c r="J20" s="35"/>
      <c r="K20" s="12"/>
    </row>
    <row r="21" spans="3:11" x14ac:dyDescent="0.3">
      <c r="C21" s="104"/>
      <c r="D21" s="30" t="s">
        <v>13</v>
      </c>
      <c r="E21" s="15"/>
      <c r="F21" s="16"/>
      <c r="G21" s="17"/>
      <c r="H21" s="17"/>
      <c r="I21" s="17"/>
      <c r="J21" s="36"/>
      <c r="K21" s="37"/>
    </row>
    <row r="22" spans="3:11" x14ac:dyDescent="0.3">
      <c r="C22" s="105"/>
      <c r="D22" s="20" t="s">
        <v>14</v>
      </c>
      <c r="E22" s="21" t="s">
        <v>20</v>
      </c>
      <c r="F22" s="22"/>
      <c r="G22" s="23"/>
      <c r="H22" s="23"/>
      <c r="I22" s="32">
        <f>IF(I152="SI",1,)</f>
        <v>0</v>
      </c>
      <c r="J22" s="38">
        <f>IF(I116&lt;75,800,IF(I116&lt;90,900,IF(I116&lt;105,1000,IF(I116&lt;120,1150,1300))))</f>
        <v>800</v>
      </c>
      <c r="K22" s="39">
        <f>I22*J22</f>
        <v>0</v>
      </c>
    </row>
    <row r="23" spans="3:11" ht="26.4" x14ac:dyDescent="0.3">
      <c r="C23" s="104" t="s">
        <v>28</v>
      </c>
      <c r="D23" s="34" t="s">
        <v>29</v>
      </c>
      <c r="E23" s="9"/>
      <c r="F23" s="10"/>
      <c r="G23" s="11"/>
      <c r="H23" s="11"/>
      <c r="I23" s="11"/>
      <c r="J23" s="35"/>
      <c r="K23" s="12"/>
    </row>
    <row r="24" spans="3:11" x14ac:dyDescent="0.3">
      <c r="C24" s="104"/>
      <c r="D24" s="30" t="s">
        <v>13</v>
      </c>
      <c r="E24" s="15"/>
      <c r="F24" s="16"/>
      <c r="G24" s="17"/>
      <c r="H24" s="17"/>
      <c r="I24" s="17"/>
      <c r="J24" s="36"/>
      <c r="K24" s="37"/>
    </row>
    <row r="25" spans="3:11" x14ac:dyDescent="0.3">
      <c r="C25" s="105"/>
      <c r="D25" s="20" t="s">
        <v>14</v>
      </c>
      <c r="E25" s="21" t="s">
        <v>23</v>
      </c>
      <c r="F25" s="22"/>
      <c r="G25" s="23"/>
      <c r="H25" s="23"/>
      <c r="I25" s="32">
        <f>I128</f>
        <v>0</v>
      </c>
      <c r="J25" s="38">
        <v>18</v>
      </c>
      <c r="K25" s="39">
        <f>I25*J25</f>
        <v>0</v>
      </c>
    </row>
    <row r="26" spans="3:11" ht="26.4" x14ac:dyDescent="0.3">
      <c r="C26" s="104" t="s">
        <v>30</v>
      </c>
      <c r="D26" s="34" t="s">
        <v>31</v>
      </c>
      <c r="E26" s="9"/>
      <c r="F26" s="10"/>
      <c r="G26" s="11"/>
      <c r="H26" s="11"/>
      <c r="I26" s="11"/>
      <c r="J26" s="35"/>
      <c r="K26" s="12"/>
    </row>
    <row r="27" spans="3:11" x14ac:dyDescent="0.3">
      <c r="C27" s="104"/>
      <c r="D27" s="30" t="s">
        <v>13</v>
      </c>
      <c r="E27" s="15"/>
      <c r="F27" s="16"/>
      <c r="G27" s="17"/>
      <c r="H27" s="17"/>
      <c r="I27" s="17"/>
      <c r="J27" s="36"/>
      <c r="K27" s="37"/>
    </row>
    <row r="28" spans="3:11" x14ac:dyDescent="0.3">
      <c r="C28" s="105"/>
      <c r="D28" s="20" t="s">
        <v>14</v>
      </c>
      <c r="E28" s="21" t="s">
        <v>23</v>
      </c>
      <c r="F28" s="22"/>
      <c r="G28" s="23"/>
      <c r="H28" s="23"/>
      <c r="I28" s="32">
        <f>I125</f>
        <v>0</v>
      </c>
      <c r="J28" s="38">
        <v>25</v>
      </c>
      <c r="K28" s="39">
        <f>I28*J28</f>
        <v>0</v>
      </c>
    </row>
    <row r="29" spans="3:11" x14ac:dyDescent="0.3">
      <c r="C29" s="104" t="s">
        <v>32</v>
      </c>
      <c r="D29" s="34" t="s">
        <v>33</v>
      </c>
      <c r="E29" s="9"/>
      <c r="F29" s="10"/>
      <c r="G29" s="11"/>
      <c r="H29" s="11"/>
      <c r="I29" s="11"/>
      <c r="J29" s="35"/>
      <c r="K29" s="12"/>
    </row>
    <row r="30" spans="3:11" x14ac:dyDescent="0.3">
      <c r="C30" s="104"/>
      <c r="D30" s="30" t="s">
        <v>13</v>
      </c>
      <c r="E30" s="15"/>
      <c r="F30" s="16"/>
      <c r="G30" s="17"/>
      <c r="H30" s="17"/>
      <c r="I30" s="17"/>
      <c r="J30" s="36"/>
      <c r="K30" s="37"/>
    </row>
    <row r="31" spans="3:11" x14ac:dyDescent="0.3">
      <c r="C31" s="105"/>
      <c r="D31" s="20" t="s">
        <v>14</v>
      </c>
      <c r="E31" s="21" t="s">
        <v>34</v>
      </c>
      <c r="F31" s="22"/>
      <c r="G31" s="23"/>
      <c r="H31" s="23"/>
      <c r="I31" s="32">
        <f>IF(I16&gt;0,75%*I116,)</f>
        <v>0</v>
      </c>
      <c r="J31" s="38">
        <v>3.5</v>
      </c>
      <c r="K31" s="39">
        <f>I31*J31</f>
        <v>0</v>
      </c>
    </row>
    <row r="32" spans="3:11" x14ac:dyDescent="0.3">
      <c r="C32" s="104" t="s">
        <v>35</v>
      </c>
      <c r="D32" s="34" t="s">
        <v>36</v>
      </c>
      <c r="E32" s="9"/>
      <c r="F32" s="10"/>
      <c r="G32" s="11"/>
      <c r="H32" s="11"/>
      <c r="I32" s="11"/>
      <c r="J32" s="35"/>
      <c r="K32" s="12"/>
    </row>
    <row r="33" spans="3:11" x14ac:dyDescent="0.3">
      <c r="C33" s="104"/>
      <c r="D33" s="30" t="s">
        <v>13</v>
      </c>
      <c r="E33" s="15"/>
      <c r="F33" s="16"/>
      <c r="G33" s="17"/>
      <c r="H33" s="17"/>
      <c r="I33" s="17"/>
      <c r="J33" s="36"/>
      <c r="K33" s="37"/>
    </row>
    <row r="34" spans="3:11" x14ac:dyDescent="0.3">
      <c r="C34" s="105"/>
      <c r="D34" s="20" t="s">
        <v>14</v>
      </c>
      <c r="E34" s="21" t="s">
        <v>15</v>
      </c>
      <c r="F34" s="22"/>
      <c r="G34" s="23"/>
      <c r="H34" s="23"/>
      <c r="I34" s="32">
        <f>+IF(I126="SI",1,0)</f>
        <v>0</v>
      </c>
      <c r="J34" s="38">
        <f>IF(I116&lt;70,100,IF(I116&lt;120,150,200))</f>
        <v>100</v>
      </c>
      <c r="K34" s="39">
        <f>I34*J34</f>
        <v>0</v>
      </c>
    </row>
    <row r="35" spans="3:11" ht="26.4" x14ac:dyDescent="0.3">
      <c r="C35" s="104" t="s">
        <v>37</v>
      </c>
      <c r="D35" s="34" t="s">
        <v>38</v>
      </c>
      <c r="E35" s="9"/>
      <c r="F35" s="10"/>
      <c r="G35" s="11"/>
      <c r="H35" s="11"/>
      <c r="I35" s="11"/>
      <c r="J35" s="35"/>
      <c r="K35" s="12"/>
    </row>
    <row r="36" spans="3:11" x14ac:dyDescent="0.3">
      <c r="C36" s="104"/>
      <c r="D36" s="30" t="s">
        <v>13</v>
      </c>
      <c r="E36" s="15"/>
      <c r="F36" s="16"/>
      <c r="G36" s="17"/>
      <c r="H36" s="17"/>
      <c r="I36" s="17"/>
      <c r="J36" s="36"/>
      <c r="K36" s="37"/>
    </row>
    <row r="37" spans="3:11" x14ac:dyDescent="0.3">
      <c r="C37" s="105"/>
      <c r="D37" s="20" t="s">
        <v>14</v>
      </c>
      <c r="E37" s="21" t="s">
        <v>23</v>
      </c>
      <c r="F37" s="22"/>
      <c r="G37" s="23"/>
      <c r="H37" s="23"/>
      <c r="I37" s="32">
        <f>I129</f>
        <v>0</v>
      </c>
      <c r="J37" s="38">
        <v>25</v>
      </c>
      <c r="K37" s="39">
        <f t="shared" ref="K37" si="0">I37*J37</f>
        <v>0</v>
      </c>
    </row>
    <row r="38" spans="3:11" x14ac:dyDescent="0.3">
      <c r="C38" s="104" t="s">
        <v>39</v>
      </c>
      <c r="D38" s="34" t="s">
        <v>40</v>
      </c>
      <c r="E38" s="9"/>
      <c r="F38" s="10"/>
      <c r="G38" s="11"/>
      <c r="H38" s="11"/>
      <c r="I38" s="11"/>
      <c r="J38" s="35"/>
      <c r="K38" s="12"/>
    </row>
    <row r="39" spans="3:11" x14ac:dyDescent="0.3">
      <c r="C39" s="104"/>
      <c r="D39" s="30" t="s">
        <v>13</v>
      </c>
      <c r="E39" s="15"/>
      <c r="F39" s="16"/>
      <c r="G39" s="17"/>
      <c r="H39" s="17"/>
      <c r="I39" s="17"/>
      <c r="J39" s="36"/>
      <c r="K39" s="37"/>
    </row>
    <row r="40" spans="3:11" x14ac:dyDescent="0.3">
      <c r="C40" s="105"/>
      <c r="D40" s="20" t="s">
        <v>14</v>
      </c>
      <c r="E40" s="21" t="s">
        <v>20</v>
      </c>
      <c r="F40" s="22"/>
      <c r="G40" s="23"/>
      <c r="H40" s="23"/>
      <c r="I40" s="32">
        <f>I130</f>
        <v>0</v>
      </c>
      <c r="J40" s="38">
        <v>40</v>
      </c>
      <c r="K40" s="39">
        <f t="shared" ref="K40" si="1">I40*J40</f>
        <v>0</v>
      </c>
    </row>
    <row r="41" spans="3:11" x14ac:dyDescent="0.3">
      <c r="C41" s="104" t="s">
        <v>41</v>
      </c>
      <c r="D41" s="34" t="s">
        <v>42</v>
      </c>
      <c r="E41" s="9"/>
      <c r="F41" s="10"/>
      <c r="G41" s="11"/>
      <c r="H41" s="11"/>
      <c r="I41" s="11"/>
      <c r="J41" s="35"/>
      <c r="K41" s="12"/>
    </row>
    <row r="42" spans="3:11" x14ac:dyDescent="0.3">
      <c r="C42" s="104"/>
      <c r="D42" s="30" t="s">
        <v>13</v>
      </c>
      <c r="E42" s="15"/>
      <c r="F42" s="16"/>
      <c r="G42" s="17"/>
      <c r="H42" s="17"/>
      <c r="I42" s="17"/>
      <c r="J42" s="36"/>
      <c r="K42" s="37"/>
    </row>
    <row r="43" spans="3:11" x14ac:dyDescent="0.3">
      <c r="C43" s="105"/>
      <c r="D43" s="20" t="s">
        <v>14</v>
      </c>
      <c r="E43" s="21" t="s">
        <v>20</v>
      </c>
      <c r="F43" s="22"/>
      <c r="G43" s="23"/>
      <c r="H43" s="23"/>
      <c r="I43" s="32">
        <f>I131</f>
        <v>0</v>
      </c>
      <c r="J43" s="38">
        <v>50</v>
      </c>
      <c r="K43" s="39">
        <f t="shared" ref="K43" si="2">I43*J43</f>
        <v>0</v>
      </c>
    </row>
    <row r="44" spans="3:11" x14ac:dyDescent="0.3">
      <c r="C44" s="104" t="s">
        <v>43</v>
      </c>
      <c r="D44" s="34" t="s">
        <v>44</v>
      </c>
      <c r="E44" s="9"/>
      <c r="F44" s="10"/>
      <c r="G44" s="11"/>
      <c r="H44" s="11"/>
      <c r="I44" s="11"/>
      <c r="J44" s="35"/>
      <c r="K44" s="12"/>
    </row>
    <row r="45" spans="3:11" x14ac:dyDescent="0.3">
      <c r="C45" s="104"/>
      <c r="D45" s="30" t="s">
        <v>13</v>
      </c>
      <c r="E45" s="15"/>
      <c r="F45" s="16"/>
      <c r="G45" s="17"/>
      <c r="H45" s="17"/>
      <c r="I45" s="17"/>
      <c r="J45" s="36"/>
      <c r="K45" s="37"/>
    </row>
    <row r="46" spans="3:11" x14ac:dyDescent="0.3">
      <c r="C46" s="105"/>
      <c r="D46" s="20" t="s">
        <v>14</v>
      </c>
      <c r="E46" s="21" t="s">
        <v>20</v>
      </c>
      <c r="F46" s="22"/>
      <c r="G46" s="23"/>
      <c r="H46" s="23"/>
      <c r="I46" s="32">
        <f>I1284</f>
        <v>0</v>
      </c>
      <c r="J46" s="38">
        <v>15</v>
      </c>
      <c r="K46" s="39">
        <f t="shared" ref="K46" si="3">I46*J46</f>
        <v>0</v>
      </c>
    </row>
    <row r="47" spans="3:11" x14ac:dyDescent="0.3">
      <c r="C47" s="104" t="s">
        <v>45</v>
      </c>
      <c r="D47" s="34" t="s">
        <v>46</v>
      </c>
      <c r="E47" s="9"/>
      <c r="F47" s="10"/>
      <c r="G47" s="11"/>
      <c r="H47" s="11"/>
      <c r="I47" s="11"/>
      <c r="J47" s="35"/>
      <c r="K47" s="12"/>
    </row>
    <row r="48" spans="3:11" x14ac:dyDescent="0.3">
      <c r="C48" s="104"/>
      <c r="D48" s="30" t="s">
        <v>13</v>
      </c>
      <c r="E48" s="15"/>
      <c r="F48" s="16"/>
      <c r="G48" s="17"/>
      <c r="H48" s="17"/>
      <c r="I48" s="17"/>
      <c r="J48" s="36"/>
      <c r="K48" s="37"/>
    </row>
    <row r="49" spans="3:12" x14ac:dyDescent="0.3">
      <c r="C49" s="105"/>
      <c r="D49" s="20" t="s">
        <v>14</v>
      </c>
      <c r="E49" s="21" t="s">
        <v>15</v>
      </c>
      <c r="F49" s="22"/>
      <c r="G49" s="23"/>
      <c r="H49" s="23"/>
      <c r="I49" s="32">
        <f>IF(I133="SI",1,)</f>
        <v>0</v>
      </c>
      <c r="J49" s="38">
        <v>200</v>
      </c>
      <c r="K49" s="39">
        <f t="shared" ref="K49" si="4">I49*J49</f>
        <v>0</v>
      </c>
    </row>
    <row r="50" spans="3:12" ht="26.4" x14ac:dyDescent="0.3">
      <c r="C50" s="104" t="s">
        <v>47</v>
      </c>
      <c r="D50" s="34" t="s">
        <v>48</v>
      </c>
      <c r="E50" s="9"/>
      <c r="F50" s="10"/>
      <c r="G50" s="11"/>
      <c r="H50" s="11"/>
      <c r="I50" s="11"/>
      <c r="J50" s="35"/>
      <c r="K50" s="12"/>
    </row>
    <row r="51" spans="3:12" x14ac:dyDescent="0.3">
      <c r="C51" s="104"/>
      <c r="D51" s="30" t="s">
        <v>13</v>
      </c>
      <c r="E51" s="15"/>
      <c r="F51" s="16"/>
      <c r="G51" s="17"/>
      <c r="H51" s="17"/>
      <c r="I51" s="17"/>
      <c r="J51" s="36"/>
      <c r="K51" s="37"/>
    </row>
    <row r="52" spans="3:12" x14ac:dyDescent="0.3">
      <c r="C52" s="105"/>
      <c r="D52" s="20" t="s">
        <v>14</v>
      </c>
      <c r="E52" s="21" t="s">
        <v>23</v>
      </c>
      <c r="F52" s="22"/>
      <c r="G52" s="23"/>
      <c r="H52" s="23"/>
      <c r="I52" s="32">
        <f>I135</f>
        <v>0</v>
      </c>
      <c r="J52" s="38">
        <v>25</v>
      </c>
      <c r="K52" s="39">
        <f t="shared" ref="K52" si="5">I52*J52</f>
        <v>0</v>
      </c>
    </row>
    <row r="53" spans="3:12" x14ac:dyDescent="0.3">
      <c r="C53" s="104" t="s">
        <v>49</v>
      </c>
      <c r="D53" s="34" t="s">
        <v>50</v>
      </c>
      <c r="E53" s="9"/>
      <c r="F53" s="10"/>
      <c r="G53" s="11"/>
      <c r="H53" s="11"/>
      <c r="I53" s="11"/>
      <c r="J53" s="35"/>
      <c r="K53" s="12"/>
    </row>
    <row r="54" spans="3:12" x14ac:dyDescent="0.3">
      <c r="C54" s="104"/>
      <c r="D54" s="30" t="s">
        <v>13</v>
      </c>
      <c r="E54" s="15"/>
      <c r="F54" s="16"/>
      <c r="G54" s="17"/>
      <c r="H54" s="17"/>
      <c r="I54" s="17"/>
      <c r="J54" s="36"/>
      <c r="K54" s="37"/>
    </row>
    <row r="55" spans="3:12" x14ac:dyDescent="0.3">
      <c r="C55" s="105"/>
      <c r="D55" s="20" t="s">
        <v>14</v>
      </c>
      <c r="E55" s="21" t="s">
        <v>23</v>
      </c>
      <c r="F55" s="22"/>
      <c r="G55" s="23"/>
      <c r="H55" s="23"/>
      <c r="I55" s="32">
        <f>IF(I127="SI",1,)</f>
        <v>0</v>
      </c>
      <c r="J55" s="38">
        <f>J22*0.4</f>
        <v>320</v>
      </c>
      <c r="K55" s="39">
        <f t="shared" ref="K55" si="6">I55*J55</f>
        <v>0</v>
      </c>
    </row>
    <row r="56" spans="3:12" x14ac:dyDescent="0.3">
      <c r="C56" s="40"/>
      <c r="D56" s="41"/>
      <c r="E56" s="42"/>
      <c r="F56" s="10"/>
      <c r="G56" s="10"/>
      <c r="H56" s="10"/>
      <c r="I56" s="43"/>
      <c r="J56" s="44"/>
      <c r="K56" s="44"/>
    </row>
    <row r="57" spans="3:12" s="51" customFormat="1" ht="15.6" x14ac:dyDescent="0.3">
      <c r="C57" s="40"/>
      <c r="D57" s="45" t="s">
        <v>51</v>
      </c>
      <c r="E57" s="46"/>
      <c r="F57" s="47"/>
      <c r="G57" s="47"/>
      <c r="H57" s="47"/>
      <c r="I57" s="47"/>
      <c r="J57" s="48"/>
      <c r="K57" s="49">
        <f>SUM(K8:K56)</f>
        <v>700</v>
      </c>
      <c r="L57" s="50"/>
    </row>
    <row r="58" spans="3:12" x14ac:dyDescent="0.3">
      <c r="C58" s="52"/>
      <c r="D58" s="52"/>
      <c r="E58" s="53"/>
      <c r="F58" s="52"/>
      <c r="G58" s="52"/>
      <c r="H58" s="52"/>
      <c r="I58" s="52"/>
      <c r="J58" s="52"/>
      <c r="K58" s="52"/>
    </row>
    <row r="59" spans="3:12" x14ac:dyDescent="0.3">
      <c r="C59" s="27">
        <v>2</v>
      </c>
      <c r="D59" s="8" t="s">
        <v>52</v>
      </c>
      <c r="E59" s="53"/>
      <c r="F59" s="52"/>
      <c r="G59" s="52"/>
      <c r="H59" s="52"/>
      <c r="I59" s="52"/>
      <c r="J59" s="52"/>
      <c r="K59" s="52"/>
    </row>
    <row r="60" spans="3:12" x14ac:dyDescent="0.3">
      <c r="C60" s="28"/>
      <c r="D60" s="29" t="s">
        <v>53</v>
      </c>
      <c r="E60" s="54"/>
      <c r="F60" s="55"/>
      <c r="G60" s="56"/>
      <c r="H60" s="56"/>
      <c r="I60" s="55"/>
      <c r="J60" s="56"/>
      <c r="K60" s="57"/>
    </row>
    <row r="61" spans="3:12" ht="26.4" x14ac:dyDescent="0.3">
      <c r="C61" s="106" t="s">
        <v>54</v>
      </c>
      <c r="D61" s="13" t="s">
        <v>55</v>
      </c>
      <c r="E61" s="58"/>
      <c r="F61" s="59"/>
      <c r="G61" s="60"/>
      <c r="H61" s="60"/>
      <c r="I61" s="59"/>
      <c r="J61" s="60"/>
      <c r="K61" s="61"/>
    </row>
    <row r="62" spans="3:12" x14ac:dyDescent="0.3">
      <c r="C62" s="104"/>
      <c r="D62" s="14" t="s">
        <v>13</v>
      </c>
      <c r="E62" s="15"/>
      <c r="F62" s="16"/>
      <c r="G62" s="17"/>
      <c r="H62" s="17"/>
      <c r="I62" s="16"/>
      <c r="J62" s="18"/>
      <c r="K62" s="19"/>
    </row>
    <row r="63" spans="3:12" x14ac:dyDescent="0.3">
      <c r="C63" s="105"/>
      <c r="D63" s="20" t="s">
        <v>14</v>
      </c>
      <c r="E63" s="21" t="s">
        <v>23</v>
      </c>
      <c r="F63" s="22"/>
      <c r="G63" s="23"/>
      <c r="H63" s="23"/>
      <c r="I63" s="24">
        <f>I137</f>
        <v>0</v>
      </c>
      <c r="J63" s="25">
        <v>65</v>
      </c>
      <c r="K63" s="26">
        <f>I63*J63</f>
        <v>0</v>
      </c>
    </row>
    <row r="64" spans="3:12" ht="52.8" x14ac:dyDescent="0.3">
      <c r="C64" s="104" t="s">
        <v>56</v>
      </c>
      <c r="D64" s="34" t="s">
        <v>57</v>
      </c>
      <c r="E64" s="9"/>
      <c r="F64" s="10"/>
      <c r="G64" s="11"/>
      <c r="H64" s="11"/>
      <c r="I64" s="11"/>
      <c r="J64" s="35"/>
      <c r="K64" s="12"/>
    </row>
    <row r="65" spans="3:12" x14ac:dyDescent="0.3">
      <c r="C65" s="104"/>
      <c r="D65" s="30" t="s">
        <v>13</v>
      </c>
      <c r="E65" s="15"/>
      <c r="F65" s="16"/>
      <c r="G65" s="17"/>
      <c r="H65" s="17"/>
      <c r="I65" s="17"/>
      <c r="J65" s="36"/>
      <c r="K65" s="37"/>
    </row>
    <row r="66" spans="3:12" x14ac:dyDescent="0.3">
      <c r="C66" s="105"/>
      <c r="D66" s="20" t="s">
        <v>14</v>
      </c>
      <c r="E66" s="21" t="s">
        <v>23</v>
      </c>
      <c r="F66" s="22"/>
      <c r="G66" s="23"/>
      <c r="H66" s="23"/>
      <c r="I66" s="32">
        <f>I116-(I116-I138)</f>
        <v>0</v>
      </c>
      <c r="J66" s="38"/>
      <c r="K66" s="39">
        <f>I66*34+I140*24</f>
        <v>0</v>
      </c>
    </row>
    <row r="67" spans="3:12" ht="52.8" x14ac:dyDescent="0.3">
      <c r="C67" s="104" t="s">
        <v>58</v>
      </c>
      <c r="D67" s="34" t="s">
        <v>59</v>
      </c>
      <c r="E67" s="9"/>
      <c r="F67" s="10"/>
      <c r="G67" s="11"/>
      <c r="H67" s="11"/>
      <c r="I67" s="11"/>
      <c r="J67" s="35"/>
      <c r="K67" s="12"/>
    </row>
    <row r="68" spans="3:12" x14ac:dyDescent="0.3">
      <c r="C68" s="104"/>
      <c r="D68" s="30" t="s">
        <v>13</v>
      </c>
      <c r="E68" s="15"/>
      <c r="F68" s="16"/>
      <c r="G68" s="17"/>
      <c r="H68" s="17"/>
      <c r="I68" s="17"/>
      <c r="J68" s="36"/>
      <c r="K68" s="37"/>
    </row>
    <row r="69" spans="3:12" x14ac:dyDescent="0.3">
      <c r="C69" s="105"/>
      <c r="D69" s="20" t="s">
        <v>14</v>
      </c>
      <c r="E69" s="21" t="s">
        <v>23</v>
      </c>
      <c r="F69" s="22"/>
      <c r="G69" s="23"/>
      <c r="H69" s="23"/>
      <c r="I69" s="32">
        <f>I139</f>
        <v>0</v>
      </c>
      <c r="J69" s="38">
        <v>34</v>
      </c>
      <c r="K69" s="39">
        <f>I69*J69</f>
        <v>0</v>
      </c>
    </row>
    <row r="70" spans="3:12" x14ac:dyDescent="0.3">
      <c r="C70" s="104" t="s">
        <v>60</v>
      </c>
      <c r="D70" s="34" t="s">
        <v>61</v>
      </c>
      <c r="E70" s="9"/>
      <c r="F70" s="10"/>
      <c r="G70" s="11"/>
      <c r="H70" s="11"/>
      <c r="I70" s="11"/>
      <c r="J70" s="35"/>
      <c r="K70" s="12"/>
    </row>
    <row r="71" spans="3:12" x14ac:dyDescent="0.3">
      <c r="C71" s="104"/>
      <c r="D71" s="30" t="s">
        <v>13</v>
      </c>
      <c r="E71" s="15"/>
      <c r="F71" s="16"/>
      <c r="G71" s="17"/>
      <c r="H71" s="17"/>
      <c r="I71" s="17"/>
      <c r="J71" s="36"/>
      <c r="K71" s="37"/>
    </row>
    <row r="72" spans="3:12" x14ac:dyDescent="0.3">
      <c r="C72" s="105"/>
      <c r="D72" s="20" t="s">
        <v>14</v>
      </c>
      <c r="E72" s="21" t="s">
        <v>23</v>
      </c>
      <c r="F72" s="22"/>
      <c r="G72" s="23"/>
      <c r="H72" s="23"/>
      <c r="I72" s="32">
        <f>I116*4</f>
        <v>0</v>
      </c>
      <c r="J72" s="38"/>
      <c r="K72" s="39">
        <f>SUM(J145:J148)</f>
        <v>0</v>
      </c>
    </row>
    <row r="73" spans="3:12" x14ac:dyDescent="0.3">
      <c r="C73" s="104" t="s">
        <v>62</v>
      </c>
      <c r="D73" s="34" t="s">
        <v>63</v>
      </c>
      <c r="E73" s="9"/>
      <c r="F73" s="10"/>
      <c r="G73" s="11"/>
      <c r="H73" s="11"/>
      <c r="I73" s="11"/>
      <c r="J73" s="35"/>
      <c r="K73" s="12"/>
    </row>
    <row r="74" spans="3:12" x14ac:dyDescent="0.3">
      <c r="C74" s="104"/>
      <c r="D74" s="30" t="s">
        <v>13</v>
      </c>
      <c r="E74" s="15"/>
      <c r="F74" s="16"/>
      <c r="G74" s="17"/>
      <c r="H74" s="17"/>
      <c r="I74" s="17"/>
      <c r="J74" s="36"/>
      <c r="K74" s="37"/>
    </row>
    <row r="75" spans="3:12" x14ac:dyDescent="0.3">
      <c r="C75" s="105"/>
      <c r="D75" s="20" t="s">
        <v>14</v>
      </c>
      <c r="E75" s="21" t="s">
        <v>34</v>
      </c>
      <c r="F75" s="22"/>
      <c r="G75" s="23"/>
      <c r="H75" s="23"/>
      <c r="I75" s="32">
        <f>I31</f>
        <v>0</v>
      </c>
      <c r="J75" s="38">
        <v>6</v>
      </c>
      <c r="K75" s="39">
        <f>I75*J75</f>
        <v>0</v>
      </c>
    </row>
    <row r="76" spans="3:12" x14ac:dyDescent="0.3">
      <c r="C76" s="40"/>
      <c r="D76" s="41"/>
      <c r="E76" s="42"/>
      <c r="F76" s="10"/>
      <c r="G76" s="10"/>
      <c r="H76" s="10"/>
      <c r="I76" s="43"/>
      <c r="J76" s="44"/>
      <c r="K76" s="44"/>
    </row>
    <row r="77" spans="3:12" s="51" customFormat="1" ht="15.6" x14ac:dyDescent="0.3">
      <c r="C77" s="40"/>
      <c r="D77" s="62" t="s">
        <v>64</v>
      </c>
      <c r="E77" s="46"/>
      <c r="F77" s="47"/>
      <c r="G77" s="47"/>
      <c r="H77" s="47"/>
      <c r="I77" s="47"/>
      <c r="J77" s="48"/>
      <c r="K77" s="49">
        <f>SUM(K61:K76)</f>
        <v>0</v>
      </c>
      <c r="L77" s="50"/>
    </row>
    <row r="78" spans="3:12" x14ac:dyDescent="0.3">
      <c r="C78" s="52"/>
      <c r="D78" s="52"/>
      <c r="E78" s="53"/>
      <c r="F78" s="52"/>
      <c r="G78" s="52"/>
      <c r="H78" s="52"/>
      <c r="I78" s="52"/>
      <c r="J78" s="52"/>
      <c r="K78" s="52"/>
    </row>
    <row r="79" spans="3:12" x14ac:dyDescent="0.3">
      <c r="C79" s="7">
        <v>3</v>
      </c>
      <c r="D79" s="8" t="s">
        <v>65</v>
      </c>
      <c r="E79" s="63"/>
      <c r="F79" s="22"/>
      <c r="G79" s="22"/>
      <c r="H79" s="22"/>
      <c r="I79" s="22"/>
      <c r="J79" s="22"/>
      <c r="K79" s="22"/>
    </row>
    <row r="80" spans="3:12" ht="26.4" x14ac:dyDescent="0.3">
      <c r="C80" s="104" t="s">
        <v>66</v>
      </c>
      <c r="D80" s="64" t="s">
        <v>67</v>
      </c>
      <c r="E80" s="58"/>
      <c r="F80" s="59"/>
      <c r="G80" s="60"/>
      <c r="H80" s="60"/>
      <c r="I80" s="60"/>
      <c r="J80" s="65"/>
      <c r="K80" s="61"/>
    </row>
    <row r="81" spans="3:12" s="3" customFormat="1" ht="13.2" x14ac:dyDescent="0.3">
      <c r="C81" s="104"/>
      <c r="D81" s="66" t="s">
        <v>13</v>
      </c>
      <c r="E81" s="15"/>
      <c r="F81" s="16"/>
      <c r="G81" s="17"/>
      <c r="H81" s="17"/>
      <c r="I81" s="17"/>
      <c r="J81" s="36"/>
      <c r="K81" s="37"/>
    </row>
    <row r="82" spans="3:12" s="3" customFormat="1" ht="13.2" x14ac:dyDescent="0.3">
      <c r="C82" s="105"/>
      <c r="D82" s="20" t="s">
        <v>14</v>
      </c>
      <c r="E82" s="21" t="s">
        <v>15</v>
      </c>
      <c r="F82" s="22"/>
      <c r="G82" s="23"/>
      <c r="H82" s="23"/>
      <c r="I82" s="32">
        <f>IF(I152="SI",1,)</f>
        <v>0</v>
      </c>
      <c r="J82" s="38">
        <f>IF(I116&lt;75,400,IF(I116&lt;90,450,IF(I116&lt;105,500,IF(I116&lt;120,550,IF(I116&lt;150,600,700)))))</f>
        <v>400</v>
      </c>
      <c r="K82" s="39">
        <f>I82*J82</f>
        <v>0</v>
      </c>
    </row>
    <row r="83" spans="3:12" ht="39.6" x14ac:dyDescent="0.3">
      <c r="C83" s="104" t="s">
        <v>68</v>
      </c>
      <c r="D83" s="64" t="s">
        <v>69</v>
      </c>
      <c r="E83" s="58"/>
      <c r="F83" s="59"/>
      <c r="G83" s="60"/>
      <c r="H83" s="60"/>
      <c r="I83" s="60"/>
      <c r="J83" s="65"/>
      <c r="K83" s="61"/>
    </row>
    <row r="84" spans="3:12" s="3" customFormat="1" ht="13.2" x14ac:dyDescent="0.3">
      <c r="C84" s="104"/>
      <c r="D84" s="66" t="s">
        <v>13</v>
      </c>
      <c r="E84" s="15"/>
      <c r="F84" s="16"/>
      <c r="G84" s="17"/>
      <c r="H84" s="17"/>
      <c r="I84" s="17"/>
      <c r="J84" s="36"/>
      <c r="K84" s="37"/>
    </row>
    <row r="85" spans="3:12" s="3" customFormat="1" ht="13.2" x14ac:dyDescent="0.3">
      <c r="C85" s="105"/>
      <c r="D85" s="20" t="s">
        <v>14</v>
      </c>
      <c r="E85" s="21" t="s">
        <v>20</v>
      </c>
      <c r="F85" s="22"/>
      <c r="G85" s="23"/>
      <c r="H85" s="23"/>
      <c r="I85" s="32">
        <f>IF(I152="SI",I116,)</f>
        <v>0</v>
      </c>
      <c r="J85" s="38">
        <f>IF(I116&lt;40,57.5,IF(I116&lt;50,52.5,IF(I116&lt;71,50,IF(I116&lt;101,47.5,45))))</f>
        <v>57.5</v>
      </c>
      <c r="K85" s="39">
        <f>I85*J85</f>
        <v>0</v>
      </c>
    </row>
    <row r="86" spans="3:12" x14ac:dyDescent="0.3">
      <c r="C86" s="52"/>
      <c r="D86" s="52"/>
      <c r="E86" s="53"/>
      <c r="F86" s="52"/>
      <c r="G86" s="52"/>
      <c r="H86" s="52"/>
      <c r="I86" s="52"/>
      <c r="J86" s="52"/>
      <c r="K86" s="52"/>
    </row>
    <row r="87" spans="3:12" s="51" customFormat="1" ht="15.6" x14ac:dyDescent="0.3">
      <c r="C87" s="40"/>
      <c r="D87" s="45" t="s">
        <v>70</v>
      </c>
      <c r="E87" s="46"/>
      <c r="F87" s="47"/>
      <c r="G87" s="47"/>
      <c r="H87" s="47"/>
      <c r="I87" s="47"/>
      <c r="J87" s="48"/>
      <c r="K87" s="49">
        <f>SUM(K80:K86)</f>
        <v>0</v>
      </c>
      <c r="L87" s="50"/>
    </row>
    <row r="88" spans="3:12" x14ac:dyDescent="0.3">
      <c r="C88" s="52"/>
      <c r="D88" s="52"/>
      <c r="E88" s="53"/>
      <c r="F88" s="52"/>
      <c r="G88" s="52"/>
      <c r="H88" s="52"/>
      <c r="I88" s="52"/>
      <c r="J88" s="52"/>
      <c r="K88" s="52"/>
    </row>
    <row r="89" spans="3:12" x14ac:dyDescent="0.3">
      <c r="C89" s="7">
        <v>4</v>
      </c>
      <c r="D89" s="8" t="s">
        <v>71</v>
      </c>
      <c r="E89" s="63"/>
      <c r="F89" s="22"/>
      <c r="G89" s="22"/>
      <c r="H89" s="22"/>
      <c r="I89" s="22"/>
      <c r="J89" s="22"/>
      <c r="K89" s="22"/>
    </row>
    <row r="90" spans="3:12" ht="39.6" x14ac:dyDescent="0.3">
      <c r="C90" s="104" t="s">
        <v>72</v>
      </c>
      <c r="D90" s="64" t="s">
        <v>73</v>
      </c>
      <c r="E90" s="58"/>
      <c r="F90" s="59"/>
      <c r="G90" s="60"/>
      <c r="H90" s="60"/>
      <c r="I90" s="60"/>
      <c r="J90" s="65"/>
      <c r="K90" s="61"/>
    </row>
    <row r="91" spans="3:12" s="3" customFormat="1" ht="13.2" x14ac:dyDescent="0.3">
      <c r="C91" s="104"/>
      <c r="D91" s="66" t="s">
        <v>13</v>
      </c>
      <c r="E91" s="15"/>
      <c r="F91" s="16"/>
      <c r="G91" s="17"/>
      <c r="H91" s="17"/>
      <c r="I91" s="17"/>
      <c r="J91" s="36"/>
      <c r="K91" s="37"/>
    </row>
    <row r="92" spans="3:12" s="3" customFormat="1" ht="13.2" x14ac:dyDescent="0.3">
      <c r="C92" s="105"/>
      <c r="D92" s="20" t="s">
        <v>14</v>
      </c>
      <c r="E92" s="21" t="s">
        <v>15</v>
      </c>
      <c r="F92" s="22"/>
      <c r="G92" s="23"/>
      <c r="H92" s="23"/>
      <c r="I92" s="32">
        <f>IF(I151="SI",1,)</f>
        <v>0</v>
      </c>
      <c r="J92" s="38">
        <v>600</v>
      </c>
      <c r="K92" s="39">
        <f>I92*J92</f>
        <v>0</v>
      </c>
    </row>
    <row r="93" spans="3:12" ht="52.8" x14ac:dyDescent="0.3">
      <c r="C93" s="104" t="s">
        <v>74</v>
      </c>
      <c r="D93" s="64" t="s">
        <v>75</v>
      </c>
      <c r="E93" s="9"/>
      <c r="F93" s="10"/>
      <c r="G93" s="11"/>
      <c r="H93" s="11"/>
      <c r="I93" s="11"/>
      <c r="J93" s="35"/>
      <c r="K93" s="12"/>
    </row>
    <row r="94" spans="3:12" x14ac:dyDescent="0.3">
      <c r="C94" s="104"/>
      <c r="D94" s="66" t="s">
        <v>13</v>
      </c>
      <c r="E94" s="15"/>
      <c r="F94" s="16"/>
      <c r="G94" s="17"/>
      <c r="H94" s="17"/>
      <c r="I94" s="17"/>
      <c r="J94" s="36"/>
      <c r="K94" s="37"/>
    </row>
    <row r="95" spans="3:12" x14ac:dyDescent="0.3">
      <c r="C95" s="105"/>
      <c r="D95" s="20" t="s">
        <v>14</v>
      </c>
      <c r="E95" s="21" t="s">
        <v>15</v>
      </c>
      <c r="F95" s="22"/>
      <c r="G95" s="23"/>
      <c r="H95" s="23"/>
      <c r="I95" s="32">
        <f>IF(I154="SI",1,)</f>
        <v>0</v>
      </c>
      <c r="J95" s="38">
        <f>IF(I154="SI",350,)+IF(I155="SI",250,)</f>
        <v>0</v>
      </c>
      <c r="K95" s="39">
        <f>I95*J95</f>
        <v>0</v>
      </c>
    </row>
    <row r="96" spans="3:12" x14ac:dyDescent="0.3">
      <c r="C96" s="104" t="s">
        <v>76</v>
      </c>
      <c r="D96" s="64" t="s">
        <v>77</v>
      </c>
      <c r="E96" s="9"/>
      <c r="F96" s="10"/>
      <c r="G96" s="11"/>
      <c r="H96" s="11"/>
      <c r="I96" s="11"/>
      <c r="J96" s="35"/>
      <c r="K96" s="12"/>
    </row>
    <row r="97" spans="3:12" x14ac:dyDescent="0.3">
      <c r="C97" s="104"/>
      <c r="D97" s="66" t="s">
        <v>13</v>
      </c>
      <c r="E97" s="15"/>
      <c r="F97" s="16"/>
      <c r="G97" s="17"/>
      <c r="H97" s="17"/>
      <c r="I97" s="17"/>
      <c r="J97" s="36"/>
      <c r="K97" s="37"/>
    </row>
    <row r="98" spans="3:12" x14ac:dyDescent="0.3">
      <c r="C98" s="105"/>
      <c r="D98" s="20" t="s">
        <v>14</v>
      </c>
      <c r="E98" s="21" t="s">
        <v>15</v>
      </c>
      <c r="F98" s="22"/>
      <c r="G98" s="23"/>
      <c r="H98" s="23"/>
      <c r="I98" s="32">
        <f>I92</f>
        <v>0</v>
      </c>
      <c r="J98" s="38">
        <v>100</v>
      </c>
      <c r="K98" s="39">
        <f>I98*J98</f>
        <v>0</v>
      </c>
    </row>
    <row r="99" spans="3:12" ht="52.8" x14ac:dyDescent="0.3">
      <c r="C99" s="104" t="s">
        <v>78</v>
      </c>
      <c r="D99" s="64" t="s">
        <v>79</v>
      </c>
      <c r="E99" s="58"/>
      <c r="F99" s="59"/>
      <c r="G99" s="60"/>
      <c r="H99" s="60"/>
      <c r="I99" s="60"/>
      <c r="J99" s="65"/>
      <c r="K99" s="61"/>
    </row>
    <row r="100" spans="3:12" s="3" customFormat="1" ht="13.2" x14ac:dyDescent="0.3">
      <c r="C100" s="104"/>
      <c r="D100" s="66" t="s">
        <v>13</v>
      </c>
      <c r="E100" s="15"/>
      <c r="F100" s="16"/>
      <c r="G100" s="17"/>
      <c r="H100" s="17"/>
      <c r="I100" s="17"/>
      <c r="J100" s="36"/>
      <c r="K100" s="37"/>
    </row>
    <row r="101" spans="3:12" s="3" customFormat="1" ht="13.2" x14ac:dyDescent="0.3">
      <c r="C101" s="105"/>
      <c r="D101" s="20" t="s">
        <v>14</v>
      </c>
      <c r="E101" s="21" t="s">
        <v>20</v>
      </c>
      <c r="F101" s="22"/>
      <c r="G101" s="23"/>
      <c r="H101" s="23"/>
      <c r="I101" s="32">
        <f>I150</f>
        <v>2</v>
      </c>
      <c r="J101" s="38">
        <v>1300</v>
      </c>
      <c r="K101" s="39">
        <f>I101*J101</f>
        <v>2600</v>
      </c>
    </row>
    <row r="102" spans="3:12" ht="26.4" x14ac:dyDescent="0.3">
      <c r="C102" s="104" t="s">
        <v>80</v>
      </c>
      <c r="D102" s="64" t="s">
        <v>81</v>
      </c>
      <c r="E102" s="9"/>
      <c r="F102" s="10"/>
      <c r="G102" s="11"/>
      <c r="H102" s="11"/>
      <c r="I102" s="11"/>
      <c r="J102" s="35"/>
      <c r="K102" s="12"/>
    </row>
    <row r="103" spans="3:12" x14ac:dyDescent="0.3">
      <c r="C103" s="104"/>
      <c r="D103" s="66" t="s">
        <v>13</v>
      </c>
      <c r="E103" s="15"/>
      <c r="F103" s="16"/>
      <c r="G103" s="17"/>
      <c r="H103" s="17"/>
      <c r="I103" s="17"/>
      <c r="J103" s="36"/>
      <c r="K103" s="37"/>
    </row>
    <row r="104" spans="3:12" x14ac:dyDescent="0.3">
      <c r="C104" s="105"/>
      <c r="D104" s="20" t="s">
        <v>14</v>
      </c>
      <c r="E104" s="21" t="s">
        <v>20</v>
      </c>
      <c r="F104" s="22"/>
      <c r="G104" s="23"/>
      <c r="H104" s="23"/>
      <c r="I104" s="32">
        <f>I101</f>
        <v>2</v>
      </c>
      <c r="J104" s="38">
        <v>400</v>
      </c>
      <c r="K104" s="39">
        <f>I104*J104</f>
        <v>800</v>
      </c>
    </row>
    <row r="105" spans="3:12" ht="26.4" x14ac:dyDescent="0.3">
      <c r="C105" s="104" t="s">
        <v>82</v>
      </c>
      <c r="D105" s="64" t="s">
        <v>83</v>
      </c>
      <c r="E105" s="9"/>
      <c r="F105" s="10"/>
      <c r="G105" s="11"/>
      <c r="H105" s="11"/>
      <c r="I105" s="11"/>
      <c r="J105" s="35"/>
      <c r="K105" s="12"/>
    </row>
    <row r="106" spans="3:12" x14ac:dyDescent="0.3">
      <c r="C106" s="104"/>
      <c r="D106" s="66" t="s">
        <v>13</v>
      </c>
      <c r="E106" s="15"/>
      <c r="F106" s="16"/>
      <c r="G106" s="17"/>
      <c r="H106" s="17"/>
      <c r="I106" s="17"/>
      <c r="J106" s="36"/>
      <c r="K106" s="37"/>
    </row>
    <row r="107" spans="3:12" x14ac:dyDescent="0.3">
      <c r="C107" s="105"/>
      <c r="D107" s="20" t="s">
        <v>14</v>
      </c>
      <c r="E107" s="21" t="s">
        <v>20</v>
      </c>
      <c r="F107" s="22"/>
      <c r="G107" s="23"/>
      <c r="H107" s="23"/>
      <c r="I107" s="32">
        <f>I157</f>
        <v>0</v>
      </c>
      <c r="J107" s="38">
        <v>280</v>
      </c>
      <c r="K107" s="39">
        <f>I107*J107</f>
        <v>0</v>
      </c>
    </row>
    <row r="108" spans="3:12" x14ac:dyDescent="0.3">
      <c r="C108" s="52"/>
      <c r="D108" s="52"/>
      <c r="E108" s="53"/>
      <c r="F108" s="52"/>
      <c r="G108" s="52"/>
      <c r="H108" s="52"/>
      <c r="I108" s="52"/>
      <c r="J108" s="52"/>
      <c r="K108" s="52"/>
    </row>
    <row r="109" spans="3:12" s="51" customFormat="1" ht="15.6" x14ac:dyDescent="0.3">
      <c r="C109" s="40"/>
      <c r="D109" s="45" t="s">
        <v>84</v>
      </c>
      <c r="E109" s="46"/>
      <c r="F109" s="47"/>
      <c r="G109" s="47"/>
      <c r="H109" s="47"/>
      <c r="I109" s="47"/>
      <c r="J109" s="48"/>
      <c r="K109" s="49">
        <f>SUM(K90:K108)</f>
        <v>3400</v>
      </c>
      <c r="L109" s="50"/>
    </row>
    <row r="110" spans="3:12" ht="15" thickBot="1" x14ac:dyDescent="0.35">
      <c r="C110" s="40"/>
      <c r="D110" s="41"/>
      <c r="E110" s="42"/>
      <c r="F110" s="10"/>
      <c r="G110" s="10"/>
      <c r="H110" s="10"/>
      <c r="I110" s="43"/>
      <c r="J110" s="44"/>
      <c r="K110" s="44"/>
    </row>
    <row r="111" spans="3:12" s="51" customFormat="1" ht="16.8" thickTop="1" thickBot="1" x14ac:dyDescent="0.35">
      <c r="C111" s="40"/>
      <c r="D111" s="67" t="s">
        <v>85</v>
      </c>
      <c r="E111" s="68"/>
      <c r="F111" s="69"/>
      <c r="G111" s="69"/>
      <c r="H111" s="69"/>
      <c r="I111" s="69"/>
      <c r="J111" s="69"/>
      <c r="K111" s="70">
        <f>K57+K77+K87+K109</f>
        <v>4100</v>
      </c>
      <c r="L111" s="50"/>
    </row>
    <row r="112" spans="3:12" ht="15" thickTop="1" x14ac:dyDescent="0.3">
      <c r="C112" s="52"/>
      <c r="D112" s="52"/>
      <c r="E112" s="53"/>
      <c r="F112" s="52"/>
      <c r="G112" s="52"/>
      <c r="H112" s="52"/>
      <c r="I112" s="52"/>
      <c r="J112" s="52"/>
      <c r="K112" s="52"/>
    </row>
    <row r="113" spans="3:15" x14ac:dyDescent="0.3">
      <c r="J113" s="52"/>
      <c r="K113" s="52"/>
    </row>
    <row r="114" spans="3:15" ht="103.95" customHeight="1" x14ac:dyDescent="0.3">
      <c r="C114" s="92" t="s">
        <v>0</v>
      </c>
      <c r="D114" s="93"/>
      <c r="E114" s="93"/>
      <c r="F114" s="93"/>
      <c r="G114" s="93"/>
      <c r="H114" s="93"/>
      <c r="I114" s="93"/>
      <c r="J114" s="93"/>
      <c r="K114" s="93"/>
      <c r="L114" s="1"/>
    </row>
    <row r="115" spans="3:15" x14ac:dyDescent="0.3">
      <c r="C115" s="72" t="s">
        <v>86</v>
      </c>
      <c r="D115" s="73" t="s">
        <v>87</v>
      </c>
      <c r="E115" s="53"/>
      <c r="F115" s="52"/>
      <c r="G115" s="52"/>
      <c r="H115" s="52"/>
      <c r="I115" s="52"/>
      <c r="J115" s="52"/>
      <c r="K115" s="52"/>
    </row>
    <row r="116" spans="3:15" x14ac:dyDescent="0.3">
      <c r="C116" s="52" t="s">
        <v>88</v>
      </c>
      <c r="D116" s="52" t="s">
        <v>89</v>
      </c>
      <c r="E116" s="74" t="s">
        <v>88</v>
      </c>
      <c r="F116" s="52"/>
      <c r="G116" s="52"/>
      <c r="H116" s="52"/>
      <c r="I116" s="75"/>
      <c r="J116" s="76"/>
      <c r="K116" s="52"/>
      <c r="N116" s="2" t="s">
        <v>90</v>
      </c>
      <c r="O116" s="2">
        <v>5</v>
      </c>
    </row>
    <row r="117" spans="3:15" x14ac:dyDescent="0.3">
      <c r="C117" s="52" t="s">
        <v>91</v>
      </c>
      <c r="D117" s="52" t="s">
        <v>92</v>
      </c>
      <c r="E117" s="74" t="s">
        <v>91</v>
      </c>
      <c r="F117" s="52"/>
      <c r="G117" s="52"/>
      <c r="H117" s="52"/>
      <c r="I117" s="75"/>
      <c r="J117" s="76"/>
      <c r="K117" s="52"/>
      <c r="N117" s="2" t="s">
        <v>93</v>
      </c>
      <c r="O117" s="2">
        <f>O116+5</f>
        <v>10</v>
      </c>
    </row>
    <row r="118" spans="3:15" x14ac:dyDescent="0.3">
      <c r="C118" s="52" t="s">
        <v>94</v>
      </c>
      <c r="D118" s="73" t="s">
        <v>16</v>
      </c>
      <c r="E118" s="74"/>
      <c r="F118" s="52"/>
      <c r="G118" s="52"/>
      <c r="H118" s="52"/>
      <c r="I118" s="52"/>
      <c r="J118" s="76"/>
      <c r="K118" s="52"/>
      <c r="L118" s="77"/>
      <c r="O118" s="2">
        <f t="shared" ref="O118" si="7">O117+5</f>
        <v>15</v>
      </c>
    </row>
    <row r="119" spans="3:15" x14ac:dyDescent="0.3">
      <c r="C119" s="52"/>
      <c r="D119" s="52" t="s">
        <v>95</v>
      </c>
      <c r="E119" s="74"/>
      <c r="F119" s="52"/>
      <c r="G119" s="52"/>
      <c r="H119" s="52"/>
      <c r="I119" s="78"/>
      <c r="J119" s="76"/>
      <c r="K119" s="52"/>
      <c r="O119" s="2">
        <v>20</v>
      </c>
    </row>
    <row r="120" spans="3:15" x14ac:dyDescent="0.3">
      <c r="C120" s="52" t="s">
        <v>96</v>
      </c>
      <c r="D120" s="52" t="s">
        <v>97</v>
      </c>
      <c r="E120" s="74" t="str">
        <f>C120</f>
        <v>B1</v>
      </c>
      <c r="F120" s="52"/>
      <c r="G120" s="52"/>
      <c r="H120" s="52"/>
      <c r="I120" s="75"/>
      <c r="J120" s="76">
        <f>IF(I120="SI",I161*8%,)</f>
        <v>0</v>
      </c>
      <c r="K120" s="52"/>
      <c r="O120" s="2">
        <f>O119+5</f>
        <v>25</v>
      </c>
    </row>
    <row r="121" spans="3:15" x14ac:dyDescent="0.3">
      <c r="C121" s="52" t="s">
        <v>98</v>
      </c>
      <c r="D121" s="52" t="s">
        <v>99</v>
      </c>
      <c r="E121" s="74" t="str">
        <f t="shared" ref="E121:E158" si="8">C121</f>
        <v>B2</v>
      </c>
      <c r="F121" s="52"/>
      <c r="G121" s="52"/>
      <c r="H121" s="52"/>
      <c r="I121" s="75"/>
      <c r="J121" s="76">
        <f>IF(I121="SI",I161*16%,)</f>
        <v>0</v>
      </c>
      <c r="K121" s="52"/>
      <c r="O121" s="2">
        <f t="shared" ref="O121:O177" si="9">O120+5</f>
        <v>30</v>
      </c>
    </row>
    <row r="122" spans="3:15" x14ac:dyDescent="0.3">
      <c r="C122" s="52" t="s">
        <v>100</v>
      </c>
      <c r="D122" s="52" t="s">
        <v>101</v>
      </c>
      <c r="E122" s="74" t="str">
        <f t="shared" si="8"/>
        <v>B3</v>
      </c>
      <c r="F122" s="52"/>
      <c r="G122" s="52"/>
      <c r="H122" s="52"/>
      <c r="I122" s="75"/>
      <c r="J122" s="76">
        <f>IF(I122="SI",I161*6%,)</f>
        <v>0</v>
      </c>
      <c r="K122" s="52"/>
      <c r="O122" s="2">
        <f t="shared" si="9"/>
        <v>35</v>
      </c>
    </row>
    <row r="123" spans="3:15" x14ac:dyDescent="0.3">
      <c r="C123" s="52" t="s">
        <v>102</v>
      </c>
      <c r="D123" s="52" t="s">
        <v>103</v>
      </c>
      <c r="E123" s="74" t="str">
        <f t="shared" si="8"/>
        <v>B4</v>
      </c>
      <c r="F123" s="52"/>
      <c r="G123" s="52"/>
      <c r="H123" s="52"/>
      <c r="I123" s="75"/>
      <c r="J123" s="76">
        <f>IF(I123="NO",I161*6%,)</f>
        <v>0</v>
      </c>
      <c r="K123" s="52"/>
      <c r="O123" s="2">
        <f t="shared" si="9"/>
        <v>40</v>
      </c>
    </row>
    <row r="124" spans="3:15" x14ac:dyDescent="0.3">
      <c r="C124" s="52" t="s">
        <v>104</v>
      </c>
      <c r="D124" s="52" t="s">
        <v>105</v>
      </c>
      <c r="E124" s="74" t="str">
        <f t="shared" si="8"/>
        <v>B5</v>
      </c>
      <c r="F124" s="52"/>
      <c r="G124" s="52"/>
      <c r="H124" s="52"/>
      <c r="I124" s="75"/>
      <c r="J124" s="76"/>
      <c r="K124" s="52"/>
      <c r="O124" s="2">
        <f t="shared" si="9"/>
        <v>45</v>
      </c>
    </row>
    <row r="125" spans="3:15" x14ac:dyDescent="0.3">
      <c r="C125" s="52" t="s">
        <v>106</v>
      </c>
      <c r="D125" s="52" t="s">
        <v>107</v>
      </c>
      <c r="E125" s="74" t="str">
        <f t="shared" si="8"/>
        <v>B6</v>
      </c>
      <c r="F125" s="52"/>
      <c r="G125" s="52"/>
      <c r="H125" s="52"/>
      <c r="I125" s="78"/>
      <c r="J125" s="76"/>
      <c r="K125" s="52"/>
      <c r="O125" s="2">
        <f t="shared" si="9"/>
        <v>50</v>
      </c>
    </row>
    <row r="126" spans="3:15" x14ac:dyDescent="0.3">
      <c r="C126" s="52" t="s">
        <v>108</v>
      </c>
      <c r="D126" s="52" t="s">
        <v>109</v>
      </c>
      <c r="E126" s="74" t="str">
        <f t="shared" si="8"/>
        <v>B7</v>
      </c>
      <c r="F126" s="52"/>
      <c r="G126" s="52"/>
      <c r="H126" s="52"/>
      <c r="I126" s="75"/>
      <c r="J126" s="76"/>
      <c r="K126" s="52"/>
      <c r="O126" s="2">
        <f t="shared" si="9"/>
        <v>55</v>
      </c>
    </row>
    <row r="127" spans="3:15" x14ac:dyDescent="0.3">
      <c r="C127" s="52" t="s">
        <v>110</v>
      </c>
      <c r="D127" s="52" t="s">
        <v>111</v>
      </c>
      <c r="E127" s="74" t="str">
        <f t="shared" si="8"/>
        <v>B8</v>
      </c>
      <c r="F127" s="52"/>
      <c r="G127" s="52"/>
      <c r="H127" s="52"/>
      <c r="I127" s="75"/>
      <c r="J127" s="76"/>
      <c r="K127" s="52"/>
      <c r="O127" s="2">
        <f t="shared" si="9"/>
        <v>60</v>
      </c>
    </row>
    <row r="128" spans="3:15" x14ac:dyDescent="0.3">
      <c r="C128" s="52" t="s">
        <v>112</v>
      </c>
      <c r="D128" s="52" t="s">
        <v>113</v>
      </c>
      <c r="E128" s="74" t="str">
        <f t="shared" si="8"/>
        <v>B9</v>
      </c>
      <c r="F128" s="52"/>
      <c r="G128" s="52"/>
      <c r="H128" s="52"/>
      <c r="I128" s="78"/>
      <c r="J128" s="76"/>
      <c r="K128" s="52"/>
      <c r="O128" s="2">
        <f t="shared" si="9"/>
        <v>65</v>
      </c>
    </row>
    <row r="129" spans="3:15" x14ac:dyDescent="0.3">
      <c r="C129" s="52" t="s">
        <v>114</v>
      </c>
      <c r="D129" s="52" t="s">
        <v>115</v>
      </c>
      <c r="E129" s="74" t="str">
        <f t="shared" si="8"/>
        <v>B10</v>
      </c>
      <c r="F129" s="52"/>
      <c r="G129" s="52"/>
      <c r="H129" s="52"/>
      <c r="I129" s="78"/>
      <c r="J129" s="76"/>
      <c r="K129" s="52"/>
      <c r="O129" s="2">
        <f t="shared" si="9"/>
        <v>70</v>
      </c>
    </row>
    <row r="130" spans="3:15" x14ac:dyDescent="0.3">
      <c r="C130" s="52" t="s">
        <v>116</v>
      </c>
      <c r="D130" s="52" t="s">
        <v>117</v>
      </c>
      <c r="E130" s="74" t="str">
        <f t="shared" si="8"/>
        <v>B11</v>
      </c>
      <c r="F130" s="52"/>
      <c r="G130" s="52"/>
      <c r="H130" s="52"/>
      <c r="I130" s="78"/>
      <c r="J130" s="76"/>
      <c r="K130" s="52"/>
      <c r="O130" s="2">
        <f t="shared" si="9"/>
        <v>75</v>
      </c>
    </row>
    <row r="131" spans="3:15" x14ac:dyDescent="0.3">
      <c r="C131" s="52" t="s">
        <v>118</v>
      </c>
      <c r="D131" s="52" t="s">
        <v>119</v>
      </c>
      <c r="E131" s="74" t="str">
        <f t="shared" si="8"/>
        <v>B12</v>
      </c>
      <c r="F131" s="52"/>
      <c r="G131" s="52"/>
      <c r="H131" s="52"/>
      <c r="I131" s="78"/>
      <c r="J131" s="76"/>
      <c r="K131" s="52"/>
      <c r="O131" s="2">
        <f t="shared" si="9"/>
        <v>80</v>
      </c>
    </row>
    <row r="132" spans="3:15" x14ac:dyDescent="0.3">
      <c r="C132" s="52" t="s">
        <v>120</v>
      </c>
      <c r="D132" s="52" t="s">
        <v>121</v>
      </c>
      <c r="E132" s="74" t="str">
        <f t="shared" si="8"/>
        <v>B13</v>
      </c>
      <c r="F132" s="52"/>
      <c r="G132" s="52"/>
      <c r="H132" s="52"/>
      <c r="I132" s="78"/>
      <c r="J132" s="76"/>
      <c r="K132" s="52"/>
      <c r="O132" s="2">
        <f t="shared" si="9"/>
        <v>85</v>
      </c>
    </row>
    <row r="133" spans="3:15" x14ac:dyDescent="0.3">
      <c r="C133" s="52" t="s">
        <v>122</v>
      </c>
      <c r="D133" s="52" t="s">
        <v>123</v>
      </c>
      <c r="E133" s="74" t="str">
        <f t="shared" si="8"/>
        <v>B14</v>
      </c>
      <c r="F133" s="52"/>
      <c r="G133" s="52"/>
      <c r="H133" s="52"/>
      <c r="I133" s="75"/>
      <c r="J133" s="76"/>
      <c r="K133" s="52"/>
      <c r="O133" s="2">
        <f t="shared" si="9"/>
        <v>90</v>
      </c>
    </row>
    <row r="134" spans="3:15" x14ac:dyDescent="0.3">
      <c r="C134" s="52" t="s">
        <v>124</v>
      </c>
      <c r="D134" s="52" t="s">
        <v>125</v>
      </c>
      <c r="E134" s="74" t="str">
        <f t="shared" si="8"/>
        <v>B15</v>
      </c>
      <c r="F134" s="52"/>
      <c r="G134" s="52"/>
      <c r="H134" s="52"/>
      <c r="I134" s="75"/>
      <c r="J134" s="76"/>
      <c r="K134" s="52"/>
      <c r="O134" s="2">
        <f t="shared" si="9"/>
        <v>95</v>
      </c>
    </row>
    <row r="135" spans="3:15" x14ac:dyDescent="0.3">
      <c r="C135" s="52" t="s">
        <v>126</v>
      </c>
      <c r="D135" s="52" t="s">
        <v>127</v>
      </c>
      <c r="E135" s="74" t="str">
        <f t="shared" si="8"/>
        <v>B16</v>
      </c>
      <c r="F135" s="52"/>
      <c r="G135" s="52"/>
      <c r="H135" s="52"/>
      <c r="I135" s="78"/>
      <c r="J135" s="76"/>
      <c r="K135" s="52"/>
      <c r="O135" s="2">
        <f t="shared" si="9"/>
        <v>100</v>
      </c>
    </row>
    <row r="136" spans="3:15" x14ac:dyDescent="0.3">
      <c r="C136" s="52" t="s">
        <v>128</v>
      </c>
      <c r="D136" s="73" t="s">
        <v>129</v>
      </c>
      <c r="E136" s="79"/>
      <c r="F136" s="52"/>
      <c r="G136" s="52"/>
      <c r="H136" s="52"/>
      <c r="I136" s="52"/>
      <c r="J136" s="76"/>
      <c r="K136" s="52"/>
      <c r="O136" s="2">
        <f t="shared" si="9"/>
        <v>105</v>
      </c>
    </row>
    <row r="137" spans="3:15" x14ac:dyDescent="0.3">
      <c r="C137" s="52" t="s">
        <v>130</v>
      </c>
      <c r="D137" s="52" t="s">
        <v>131</v>
      </c>
      <c r="E137" s="74" t="str">
        <f t="shared" si="8"/>
        <v>C1</v>
      </c>
      <c r="F137" s="52"/>
      <c r="G137" s="52"/>
      <c r="H137" s="52"/>
      <c r="I137" s="78"/>
      <c r="J137" s="76"/>
      <c r="K137" s="52"/>
      <c r="O137" s="2">
        <f t="shared" si="9"/>
        <v>110</v>
      </c>
    </row>
    <row r="138" spans="3:15" x14ac:dyDescent="0.3">
      <c r="C138" s="52" t="s">
        <v>132</v>
      </c>
      <c r="D138" s="52" t="s">
        <v>133</v>
      </c>
      <c r="E138" s="74" t="str">
        <f t="shared" si="8"/>
        <v>C2</v>
      </c>
      <c r="F138" s="52"/>
      <c r="G138" s="52"/>
      <c r="H138" s="52"/>
      <c r="I138" s="78"/>
      <c r="J138" s="76"/>
      <c r="K138" s="52"/>
      <c r="O138" s="2">
        <f t="shared" si="9"/>
        <v>115</v>
      </c>
    </row>
    <row r="139" spans="3:15" x14ac:dyDescent="0.3">
      <c r="C139" s="52" t="s">
        <v>134</v>
      </c>
      <c r="D139" s="52" t="s">
        <v>135</v>
      </c>
      <c r="E139" s="74" t="str">
        <f t="shared" si="8"/>
        <v>C3</v>
      </c>
      <c r="F139" s="52"/>
      <c r="G139" s="52"/>
      <c r="H139" s="52"/>
      <c r="I139" s="78"/>
      <c r="J139" s="76"/>
      <c r="K139" s="52"/>
      <c r="O139" s="2">
        <f t="shared" si="9"/>
        <v>120</v>
      </c>
    </row>
    <row r="140" spans="3:15" x14ac:dyDescent="0.3">
      <c r="C140" s="52" t="s">
        <v>136</v>
      </c>
      <c r="D140" s="52" t="s">
        <v>137</v>
      </c>
      <c r="E140" s="74" t="str">
        <f t="shared" si="8"/>
        <v>C4</v>
      </c>
      <c r="F140" s="52"/>
      <c r="G140" s="52"/>
      <c r="H140" s="52"/>
      <c r="I140" s="78"/>
      <c r="J140" s="76"/>
      <c r="K140" s="52"/>
      <c r="O140" s="2">
        <f t="shared" si="9"/>
        <v>125</v>
      </c>
    </row>
    <row r="141" spans="3:15" x14ac:dyDescent="0.3">
      <c r="C141" s="52" t="s">
        <v>138</v>
      </c>
      <c r="D141" s="52" t="s">
        <v>139</v>
      </c>
      <c r="E141" s="74" t="str">
        <f t="shared" si="8"/>
        <v>C5</v>
      </c>
      <c r="F141" s="52"/>
      <c r="G141" s="52"/>
      <c r="H141" s="52"/>
      <c r="I141" s="78"/>
      <c r="J141" s="76">
        <f>I141*45</f>
        <v>0</v>
      </c>
      <c r="K141" s="52"/>
      <c r="O141" s="2">
        <f t="shared" si="9"/>
        <v>130</v>
      </c>
    </row>
    <row r="142" spans="3:15" x14ac:dyDescent="0.3">
      <c r="C142" s="52" t="s">
        <v>140</v>
      </c>
      <c r="D142" s="52" t="s">
        <v>141</v>
      </c>
      <c r="E142" s="74" t="str">
        <f t="shared" si="8"/>
        <v>C6</v>
      </c>
      <c r="F142" s="52"/>
      <c r="G142" s="52"/>
      <c r="H142" s="52"/>
      <c r="I142" s="78"/>
      <c r="J142" s="76">
        <f>I142*40</f>
        <v>0</v>
      </c>
      <c r="K142" s="52"/>
      <c r="O142" s="2">
        <f t="shared" si="9"/>
        <v>135</v>
      </c>
    </row>
    <row r="143" spans="3:15" x14ac:dyDescent="0.3">
      <c r="C143" s="52" t="s">
        <v>142</v>
      </c>
      <c r="D143" s="73" t="s">
        <v>143</v>
      </c>
      <c r="E143" s="79"/>
      <c r="F143" s="52"/>
      <c r="G143" s="52"/>
      <c r="H143" s="52"/>
      <c r="I143" s="52"/>
      <c r="J143" s="76"/>
      <c r="K143" s="52"/>
      <c r="O143" s="2">
        <f t="shared" si="9"/>
        <v>140</v>
      </c>
    </row>
    <row r="144" spans="3:15" x14ac:dyDescent="0.3">
      <c r="C144" s="52" t="s">
        <v>144</v>
      </c>
      <c r="D144" s="52" t="s">
        <v>145</v>
      </c>
      <c r="E144" s="74" t="str">
        <f t="shared" si="8"/>
        <v>D1</v>
      </c>
      <c r="F144" s="52"/>
      <c r="G144" s="52"/>
      <c r="H144" s="52"/>
      <c r="I144" s="75"/>
      <c r="J144" s="76"/>
      <c r="K144" s="52"/>
      <c r="O144" s="2">
        <f t="shared" si="9"/>
        <v>145</v>
      </c>
    </row>
    <row r="145" spans="3:15" x14ac:dyDescent="0.3">
      <c r="C145" s="52" t="s">
        <v>144</v>
      </c>
      <c r="D145" s="52" t="s">
        <v>146</v>
      </c>
      <c r="E145" s="74" t="str">
        <f t="shared" si="8"/>
        <v>D1</v>
      </c>
      <c r="F145" s="52"/>
      <c r="G145" s="52"/>
      <c r="H145" s="52"/>
      <c r="I145" s="75"/>
      <c r="J145" s="76" t="b">
        <f>IF(I144="SI",IF(I145="SI",(I72*6.9),))</f>
        <v>0</v>
      </c>
      <c r="K145" s="52"/>
      <c r="O145" s="2">
        <f t="shared" si="9"/>
        <v>150</v>
      </c>
    </row>
    <row r="146" spans="3:15" x14ac:dyDescent="0.3">
      <c r="C146" s="52" t="s">
        <v>147</v>
      </c>
      <c r="D146" s="52" t="s">
        <v>148</v>
      </c>
      <c r="E146" s="74" t="str">
        <f t="shared" si="8"/>
        <v>D2</v>
      </c>
      <c r="F146" s="52"/>
      <c r="G146" s="52"/>
      <c r="H146" s="52"/>
      <c r="I146" s="75"/>
      <c r="J146" s="76" t="b">
        <f>IF(I144="SI",IF(I146="SI",(I72*6),))</f>
        <v>0</v>
      </c>
      <c r="K146" s="52"/>
      <c r="O146" s="2">
        <f t="shared" si="9"/>
        <v>155</v>
      </c>
    </row>
    <row r="147" spans="3:15" x14ac:dyDescent="0.3">
      <c r="C147" s="52" t="s">
        <v>149</v>
      </c>
      <c r="D147" s="52" t="s">
        <v>150</v>
      </c>
      <c r="E147" s="74" t="str">
        <f t="shared" si="8"/>
        <v>D3</v>
      </c>
      <c r="F147" s="52"/>
      <c r="G147" s="52"/>
      <c r="H147" s="52"/>
      <c r="I147" s="75"/>
      <c r="J147" s="76" t="b">
        <f>IF(I144="SI",IF(I147="SI",(I72*7.9),))</f>
        <v>0</v>
      </c>
      <c r="K147" s="52"/>
      <c r="O147" s="2">
        <f t="shared" si="9"/>
        <v>160</v>
      </c>
    </row>
    <row r="148" spans="3:15" x14ac:dyDescent="0.3">
      <c r="C148" s="52" t="s">
        <v>151</v>
      </c>
      <c r="D148" s="52" t="s">
        <v>152</v>
      </c>
      <c r="E148" s="74" t="str">
        <f t="shared" si="8"/>
        <v>D4</v>
      </c>
      <c r="F148" s="52"/>
      <c r="G148" s="52"/>
      <c r="H148" s="52"/>
      <c r="I148" s="75"/>
      <c r="J148" s="76" t="b">
        <f>IF(I144="SI",IF(I148="SI",(I72*1.8),))</f>
        <v>0</v>
      </c>
      <c r="K148" s="52"/>
      <c r="O148" s="2">
        <f t="shared" si="9"/>
        <v>165</v>
      </c>
    </row>
    <row r="149" spans="3:15" x14ac:dyDescent="0.3">
      <c r="C149" s="52" t="s">
        <v>153</v>
      </c>
      <c r="D149" s="73" t="s">
        <v>154</v>
      </c>
      <c r="E149" s="74"/>
      <c r="F149" s="52"/>
      <c r="G149" s="52"/>
      <c r="H149" s="52"/>
      <c r="I149" s="52"/>
      <c r="J149" s="52"/>
      <c r="K149" s="52"/>
      <c r="O149" s="2">
        <f t="shared" si="9"/>
        <v>170</v>
      </c>
    </row>
    <row r="150" spans="3:15" x14ac:dyDescent="0.3">
      <c r="C150" s="52" t="s">
        <v>155</v>
      </c>
      <c r="D150" s="52" t="s">
        <v>156</v>
      </c>
      <c r="E150" s="74" t="str">
        <f t="shared" si="8"/>
        <v>E1</v>
      </c>
      <c r="F150" s="52"/>
      <c r="G150" s="52"/>
      <c r="H150" s="52"/>
      <c r="I150" s="78">
        <v>2</v>
      </c>
      <c r="J150" s="76"/>
      <c r="K150" s="52"/>
      <c r="O150" s="2">
        <f t="shared" si="9"/>
        <v>175</v>
      </c>
    </row>
    <row r="151" spans="3:15" x14ac:dyDescent="0.3">
      <c r="C151" s="52" t="s">
        <v>157</v>
      </c>
      <c r="D151" s="52" t="s">
        <v>158</v>
      </c>
      <c r="E151" s="74" t="str">
        <f t="shared" si="8"/>
        <v>E2</v>
      </c>
      <c r="F151" s="52"/>
      <c r="G151" s="52"/>
      <c r="H151" s="52"/>
      <c r="I151" s="75"/>
      <c r="J151" s="76"/>
      <c r="K151" s="52"/>
      <c r="O151" s="2">
        <f t="shared" si="9"/>
        <v>180</v>
      </c>
    </row>
    <row r="152" spans="3:15" x14ac:dyDescent="0.3">
      <c r="C152" s="52" t="s">
        <v>159</v>
      </c>
      <c r="D152" s="52" t="s">
        <v>160</v>
      </c>
      <c r="E152" s="74" t="str">
        <f t="shared" si="8"/>
        <v>E3</v>
      </c>
      <c r="F152" s="52"/>
      <c r="G152" s="52"/>
      <c r="H152" s="52"/>
      <c r="I152" s="75"/>
      <c r="J152" s="76"/>
      <c r="K152" s="52"/>
      <c r="O152" s="2">
        <f t="shared" si="9"/>
        <v>185</v>
      </c>
    </row>
    <row r="153" spans="3:15" x14ac:dyDescent="0.3">
      <c r="C153" s="52" t="s">
        <v>161</v>
      </c>
      <c r="D153" s="52" t="s">
        <v>162</v>
      </c>
      <c r="E153" s="74" t="str">
        <f t="shared" si="8"/>
        <v>E4</v>
      </c>
      <c r="F153" s="52"/>
      <c r="G153" s="52"/>
      <c r="H153" s="52"/>
      <c r="I153" s="75"/>
      <c r="J153" s="76" t="b">
        <f>IF(I152="NO",IF(I153="SI",(I116*J85),))</f>
        <v>0</v>
      </c>
      <c r="K153" s="52"/>
      <c r="O153" s="2">
        <f t="shared" si="9"/>
        <v>190</v>
      </c>
    </row>
    <row r="154" spans="3:15" x14ac:dyDescent="0.3">
      <c r="C154" s="52" t="s">
        <v>163</v>
      </c>
      <c r="D154" s="52" t="s">
        <v>164</v>
      </c>
      <c r="E154" s="74" t="str">
        <f t="shared" si="8"/>
        <v>E5</v>
      </c>
      <c r="F154" s="52"/>
      <c r="G154" s="52"/>
      <c r="H154" s="52"/>
      <c r="I154" s="75"/>
      <c r="J154" s="76"/>
      <c r="K154" s="52"/>
      <c r="O154" s="2">
        <f t="shared" si="9"/>
        <v>195</v>
      </c>
    </row>
    <row r="155" spans="3:15" x14ac:dyDescent="0.3">
      <c r="C155" s="52" t="s">
        <v>165</v>
      </c>
      <c r="D155" s="52" t="s">
        <v>166</v>
      </c>
      <c r="E155" s="74" t="str">
        <f t="shared" si="8"/>
        <v>E6</v>
      </c>
      <c r="F155" s="52"/>
      <c r="G155" s="52"/>
      <c r="H155" s="52"/>
      <c r="I155" s="75"/>
      <c r="J155" s="76"/>
      <c r="K155" s="52"/>
      <c r="O155" s="2">
        <f t="shared" si="9"/>
        <v>200</v>
      </c>
    </row>
    <row r="156" spans="3:15" x14ac:dyDescent="0.3">
      <c r="C156" s="52" t="s">
        <v>167</v>
      </c>
      <c r="D156" s="52" t="s">
        <v>168</v>
      </c>
      <c r="E156" s="74" t="str">
        <f t="shared" si="8"/>
        <v>E7</v>
      </c>
      <c r="F156" s="52"/>
      <c r="G156" s="52"/>
      <c r="H156" s="52"/>
      <c r="I156" s="78"/>
      <c r="J156" s="76">
        <f>IF(I156&gt;0,(I156+1)*290,)</f>
        <v>0</v>
      </c>
      <c r="K156" s="52"/>
      <c r="O156" s="2">
        <f t="shared" si="9"/>
        <v>205</v>
      </c>
    </row>
    <row r="157" spans="3:15" x14ac:dyDescent="0.3">
      <c r="C157" s="52" t="s">
        <v>169</v>
      </c>
      <c r="D157" s="52" t="s">
        <v>170</v>
      </c>
      <c r="E157" s="74" t="str">
        <f t="shared" si="8"/>
        <v>E8</v>
      </c>
      <c r="F157" s="52"/>
      <c r="G157" s="52"/>
      <c r="H157" s="52"/>
      <c r="I157" s="78"/>
      <c r="J157" s="76"/>
      <c r="K157" s="52"/>
      <c r="O157" s="2">
        <f t="shared" si="9"/>
        <v>210</v>
      </c>
    </row>
    <row r="158" spans="3:15" x14ac:dyDescent="0.3">
      <c r="C158" s="52" t="s">
        <v>171</v>
      </c>
      <c r="D158" s="52" t="s">
        <v>172</v>
      </c>
      <c r="E158" s="74" t="str">
        <f t="shared" si="8"/>
        <v>E9</v>
      </c>
      <c r="F158" s="52"/>
      <c r="G158" s="52"/>
      <c r="H158" s="52"/>
      <c r="I158" s="78"/>
      <c r="J158" s="76">
        <f>I158*110</f>
        <v>0</v>
      </c>
      <c r="K158" s="52"/>
      <c r="O158" s="2">
        <f t="shared" si="9"/>
        <v>215</v>
      </c>
    </row>
    <row r="159" spans="3:15" x14ac:dyDescent="0.3">
      <c r="C159" s="52"/>
      <c r="D159" s="52"/>
      <c r="E159" s="53"/>
      <c r="F159" s="52"/>
      <c r="G159" s="52"/>
      <c r="H159" s="52"/>
      <c r="I159" s="53"/>
      <c r="J159" s="52"/>
      <c r="K159" s="52"/>
      <c r="O159" s="2">
        <f t="shared" si="9"/>
        <v>220</v>
      </c>
    </row>
    <row r="160" spans="3:15" x14ac:dyDescent="0.3">
      <c r="C160" s="52"/>
      <c r="D160" s="73" t="s">
        <v>173</v>
      </c>
      <c r="E160" s="53"/>
      <c r="F160" s="52"/>
      <c r="G160" s="52"/>
      <c r="H160" s="52"/>
      <c r="I160" s="53"/>
      <c r="J160" s="52"/>
      <c r="K160" s="52"/>
      <c r="O160" s="2">
        <f t="shared" si="9"/>
        <v>225</v>
      </c>
    </row>
    <row r="161" spans="3:15" hidden="1" x14ac:dyDescent="0.3">
      <c r="C161" s="52"/>
      <c r="D161" s="52" t="s">
        <v>16</v>
      </c>
      <c r="E161" s="53"/>
      <c r="F161" s="52"/>
      <c r="G161" s="52"/>
      <c r="H161" s="52"/>
      <c r="I161" s="80">
        <f>K57</f>
        <v>700</v>
      </c>
      <c r="J161" s="52"/>
      <c r="K161" s="52"/>
      <c r="O161" s="2">
        <f t="shared" si="9"/>
        <v>230</v>
      </c>
    </row>
    <row r="162" spans="3:15" hidden="1" x14ac:dyDescent="0.3">
      <c r="C162" s="52"/>
      <c r="D162" s="52" t="s">
        <v>174</v>
      </c>
      <c r="E162" s="53"/>
      <c r="F162" s="52"/>
      <c r="G162" s="52"/>
      <c r="H162" s="52"/>
      <c r="I162" s="80">
        <f>SUM(J120:J123)</f>
        <v>0</v>
      </c>
      <c r="J162" s="52"/>
      <c r="K162" s="52"/>
      <c r="O162" s="2">
        <f t="shared" si="9"/>
        <v>235</v>
      </c>
    </row>
    <row r="163" spans="3:15" x14ac:dyDescent="0.3">
      <c r="C163" s="52"/>
      <c r="D163" s="81" t="s">
        <v>16</v>
      </c>
      <c r="E163" s="82"/>
      <c r="F163" s="81"/>
      <c r="G163" s="81"/>
      <c r="H163" s="81"/>
      <c r="I163" s="83">
        <f>I161+I162</f>
        <v>700</v>
      </c>
      <c r="J163" s="84"/>
      <c r="K163" s="52"/>
      <c r="O163" s="2">
        <f t="shared" si="9"/>
        <v>240</v>
      </c>
    </row>
    <row r="164" spans="3:15" x14ac:dyDescent="0.3">
      <c r="C164" s="52"/>
      <c r="D164" s="81" t="s">
        <v>175</v>
      </c>
      <c r="E164" s="85"/>
      <c r="F164" s="86"/>
      <c r="G164" s="86"/>
      <c r="H164" s="86"/>
      <c r="I164" s="87">
        <f>K63+K66+K69+K75+J141+J142</f>
        <v>0</v>
      </c>
      <c r="J164" s="52"/>
      <c r="K164" s="52"/>
      <c r="O164" s="2">
        <f t="shared" si="9"/>
        <v>245</v>
      </c>
    </row>
    <row r="165" spans="3:15" x14ac:dyDescent="0.3">
      <c r="C165" s="52"/>
      <c r="D165" s="81" t="s">
        <v>176</v>
      </c>
      <c r="E165" s="85"/>
      <c r="F165" s="86"/>
      <c r="G165" s="86"/>
      <c r="H165" s="86"/>
      <c r="I165" s="87">
        <f>K72</f>
        <v>0</v>
      </c>
      <c r="J165" s="52"/>
      <c r="K165" s="52"/>
      <c r="O165" s="2">
        <f t="shared" si="9"/>
        <v>250</v>
      </c>
    </row>
    <row r="166" spans="3:15" x14ac:dyDescent="0.3">
      <c r="C166" s="52"/>
      <c r="D166" s="81" t="s">
        <v>65</v>
      </c>
      <c r="E166" s="85"/>
      <c r="F166" s="86"/>
      <c r="G166" s="86"/>
      <c r="H166" s="86"/>
      <c r="I166" s="87">
        <f>K87+J153</f>
        <v>0</v>
      </c>
      <c r="J166" s="52"/>
      <c r="K166" s="52"/>
      <c r="O166" s="2">
        <f t="shared" si="9"/>
        <v>255</v>
      </c>
    </row>
    <row r="167" spans="3:15" x14ac:dyDescent="0.3">
      <c r="C167" s="52"/>
      <c r="D167" s="81" t="s">
        <v>177</v>
      </c>
      <c r="E167" s="85"/>
      <c r="F167" s="86"/>
      <c r="G167" s="86"/>
      <c r="H167" s="86"/>
      <c r="I167" s="87">
        <f>K109-K95-K107</f>
        <v>3400</v>
      </c>
      <c r="J167" s="52"/>
      <c r="K167" s="52"/>
      <c r="O167" s="2">
        <f t="shared" si="9"/>
        <v>260</v>
      </c>
    </row>
    <row r="168" spans="3:15" x14ac:dyDescent="0.3">
      <c r="C168" s="52"/>
      <c r="D168" s="81" t="s">
        <v>178</v>
      </c>
      <c r="E168" s="85"/>
      <c r="F168" s="86"/>
      <c r="G168" s="86"/>
      <c r="H168" s="86"/>
      <c r="I168" s="87">
        <f>J95</f>
        <v>0</v>
      </c>
      <c r="J168" s="52"/>
      <c r="K168" s="52"/>
      <c r="O168" s="2">
        <f t="shared" si="9"/>
        <v>265</v>
      </c>
    </row>
    <row r="169" spans="3:15" x14ac:dyDescent="0.3">
      <c r="C169" s="52"/>
      <c r="D169" s="81" t="s">
        <v>179</v>
      </c>
      <c r="E169" s="85"/>
      <c r="F169" s="86"/>
      <c r="G169" s="86"/>
      <c r="H169" s="86"/>
      <c r="I169" s="87">
        <f>J156</f>
        <v>0</v>
      </c>
      <c r="J169" s="52"/>
      <c r="K169" s="52"/>
      <c r="O169" s="2">
        <f t="shared" si="9"/>
        <v>270</v>
      </c>
    </row>
    <row r="170" spans="3:15" x14ac:dyDescent="0.3">
      <c r="C170" s="52"/>
      <c r="D170" s="81" t="s">
        <v>180</v>
      </c>
      <c r="E170" s="85"/>
      <c r="F170" s="86"/>
      <c r="G170" s="86"/>
      <c r="H170" s="86"/>
      <c r="I170" s="87">
        <f>K107</f>
        <v>0</v>
      </c>
      <c r="J170" s="52"/>
      <c r="K170" s="52"/>
      <c r="O170" s="2">
        <f t="shared" si="9"/>
        <v>275</v>
      </c>
    </row>
    <row r="171" spans="3:15" x14ac:dyDescent="0.3">
      <c r="C171" s="52"/>
      <c r="D171" s="81" t="s">
        <v>181</v>
      </c>
      <c r="E171" s="85"/>
      <c r="F171" s="86"/>
      <c r="G171" s="86"/>
      <c r="H171" s="86"/>
      <c r="I171" s="87">
        <f>J158</f>
        <v>0</v>
      </c>
      <c r="J171" s="52"/>
      <c r="K171" s="52"/>
      <c r="O171" s="2">
        <f t="shared" si="9"/>
        <v>280</v>
      </c>
    </row>
    <row r="172" spans="3:15" x14ac:dyDescent="0.3">
      <c r="C172" s="52"/>
      <c r="D172" s="81" t="s">
        <v>182</v>
      </c>
      <c r="E172" s="85"/>
      <c r="F172" s="86"/>
      <c r="G172" s="86"/>
      <c r="H172" s="86"/>
      <c r="I172" s="87">
        <f>IF(I117="SI",1200,)</f>
        <v>0</v>
      </c>
      <c r="J172" s="52"/>
      <c r="K172" s="52"/>
      <c r="O172" s="2">
        <f t="shared" si="9"/>
        <v>285</v>
      </c>
    </row>
    <row r="173" spans="3:15" ht="15" thickBot="1" x14ac:dyDescent="0.35">
      <c r="C173" s="52"/>
      <c r="D173" s="52"/>
      <c r="E173" s="53"/>
      <c r="F173" s="52"/>
      <c r="G173" s="52"/>
      <c r="H173" s="52"/>
      <c r="I173" s="52"/>
      <c r="J173" s="52"/>
      <c r="K173" s="52"/>
      <c r="O173" s="2">
        <f t="shared" si="9"/>
        <v>290</v>
      </c>
    </row>
    <row r="174" spans="3:15" ht="15" thickBot="1" x14ac:dyDescent="0.35">
      <c r="C174" s="52"/>
      <c r="D174" s="88" t="s">
        <v>183</v>
      </c>
      <c r="E174" s="89"/>
      <c r="F174" s="90"/>
      <c r="G174" s="90"/>
      <c r="H174" s="90"/>
      <c r="I174" s="91">
        <f>SUM(I163:I172)</f>
        <v>4100</v>
      </c>
      <c r="J174" s="52"/>
      <c r="K174" s="52"/>
      <c r="O174" s="2">
        <f t="shared" si="9"/>
        <v>295</v>
      </c>
    </row>
    <row r="175" spans="3:15" x14ac:dyDescent="0.3">
      <c r="C175" s="52"/>
      <c r="D175" s="52"/>
      <c r="E175" s="53"/>
      <c r="F175" s="52"/>
      <c r="G175" s="52"/>
      <c r="H175" s="52"/>
      <c r="I175" s="52"/>
      <c r="O175" s="2">
        <f t="shared" si="9"/>
        <v>300</v>
      </c>
    </row>
    <row r="176" spans="3:15" x14ac:dyDescent="0.3">
      <c r="C176" s="52"/>
      <c r="D176" s="52"/>
      <c r="E176" s="53"/>
      <c r="F176" s="52"/>
      <c r="G176" s="52"/>
      <c r="H176" s="52"/>
      <c r="I176" s="52"/>
      <c r="O176" s="2">
        <f t="shared" si="9"/>
        <v>305</v>
      </c>
    </row>
    <row r="177" spans="3:15" ht="15" thickBot="1" x14ac:dyDescent="0.35">
      <c r="C177" s="52"/>
      <c r="D177" s="52" t="s">
        <v>184</v>
      </c>
      <c r="E177" s="53"/>
      <c r="F177" s="52"/>
      <c r="G177" s="52"/>
      <c r="H177" s="52"/>
      <c r="I177" s="52"/>
      <c r="O177" s="2">
        <f t="shared" si="9"/>
        <v>310</v>
      </c>
    </row>
    <row r="178" spans="3:15" ht="135" customHeight="1" thickBot="1" x14ac:dyDescent="0.35">
      <c r="C178" s="52"/>
      <c r="D178" s="107"/>
      <c r="E178" s="108"/>
      <c r="F178" s="108"/>
      <c r="G178" s="108"/>
      <c r="H178" s="108"/>
      <c r="I178" s="109"/>
    </row>
  </sheetData>
  <sheetProtection selectLockedCells="1"/>
  <mergeCells count="39">
    <mergeCell ref="D178:I178"/>
    <mergeCell ref="C93:C95"/>
    <mergeCell ref="C96:C98"/>
    <mergeCell ref="C99:C101"/>
    <mergeCell ref="C102:C104"/>
    <mergeCell ref="C105:C107"/>
    <mergeCell ref="C114:K114"/>
    <mergeCell ref="C90:C92"/>
    <mergeCell ref="C44:C46"/>
    <mergeCell ref="C47:C49"/>
    <mergeCell ref="C50:C52"/>
    <mergeCell ref="C53:C55"/>
    <mergeCell ref="C61:C63"/>
    <mergeCell ref="C64:C66"/>
    <mergeCell ref="C67:C69"/>
    <mergeCell ref="C70:C72"/>
    <mergeCell ref="C73:C75"/>
    <mergeCell ref="C80:C82"/>
    <mergeCell ref="C83:C85"/>
    <mergeCell ref="C41:C43"/>
    <mergeCell ref="C6:C8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1:K1"/>
    <mergeCell ref="C2:K2"/>
    <mergeCell ref="C3:C4"/>
    <mergeCell ref="D3:D4"/>
    <mergeCell ref="E3:E4"/>
    <mergeCell ref="F3:H3"/>
    <mergeCell ref="I3:I4"/>
    <mergeCell ref="J3:K3"/>
  </mergeCells>
  <phoneticPr fontId="17" type="noConversion"/>
  <dataValidations count="2">
    <dataValidation type="list" allowBlank="1" showInputMessage="1" showErrorMessage="1" sqref="I116" xr:uid="{00000000-0002-0000-0000-000000000000}">
      <formula1>$O$115:$O$177</formula1>
    </dataValidation>
    <dataValidation type="list" allowBlank="1" showInputMessage="1" showErrorMessage="1" sqref="I117 I144:I148 I151:I155 I120:I124 I133:I134 I126:I127" xr:uid="{00000000-0002-0000-0000-000001000000}">
      <formula1>$N$116:$N$117</formula1>
    </dataValidation>
  </dataValidations>
  <printOptions horizontalCentered="1"/>
  <pageMargins left="0.24000000000000002" right="0.24000000000000002" top="0.43000000000000005" bottom="0.75000000000000011" header="0.31" footer="0.31"/>
  <rowBreaks count="1" manualBreakCount="1">
    <brk id="58" min="2" max="10" man="1"/>
  </rowBreaks>
  <extLst>
    <ext xmlns:mx="http://schemas.microsoft.com/office/mac/excel/2008/main" uri="{64002731-A6B0-56B0-2670-7721B7C09600}">
      <mx:PLV Mode="0" OnePage="0" WScale="6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PREVENTIVO PERSONALIZZABILE</vt:lpstr>
      <vt:lpstr>'PREVENTIVO PERSONALIZZABILE'!Area_stampa</vt:lpstr>
      <vt:lpstr>'PREVENTIVO PERSONALIZZABILE'!Titoli_stampa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Nanni</cp:lastModifiedBy>
  <cp:lastPrinted>2020-04-16T07:32:14Z</cp:lastPrinted>
  <dcterms:created xsi:type="dcterms:W3CDTF">2020-04-16T07:29:50Z</dcterms:created>
  <dcterms:modified xsi:type="dcterms:W3CDTF">2021-02-25T09:21:42Z</dcterms:modified>
</cp:coreProperties>
</file>